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io\Bilanci\Preventivo 2025 - BOZZA\"/>
    </mc:Choice>
  </mc:AlternateContent>
  <xr:revisionPtr revIDLastSave="0" documentId="13_ncr:1_{BA1CB39E-D497-48B3-AEE4-67E0F5FADE03}" xr6:coauthVersionLast="47" xr6:coauthVersionMax="47" xr10:uidLastSave="{00000000-0000-0000-0000-000000000000}"/>
  <bookViews>
    <workbookView xWindow="-2040" yWindow="255" windowWidth="29040" windowHeight="15600" activeTab="2" xr2:uid="{00000000-000D-0000-FFFF-FFFF00000000}"/>
  </bookViews>
  <sheets>
    <sheet name="PREVENTIVO" sheetId="1" r:id="rId1"/>
    <sheet name="RIEPILOGO 2025" sheetId="2" r:id="rId2"/>
    <sheet name="PIANO FABBISOGNO PERSONA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9" i="1" l="1"/>
  <c r="J157" i="1"/>
  <c r="J161" i="1"/>
  <c r="C11" i="2"/>
  <c r="G45" i="1"/>
  <c r="I46" i="1"/>
  <c r="I45" i="1"/>
  <c r="H45" i="1"/>
  <c r="I47" i="1"/>
  <c r="K103" i="1"/>
  <c r="K21" i="1"/>
  <c r="K22" i="1"/>
  <c r="K47" i="1"/>
  <c r="L161" i="1"/>
  <c r="K161" i="1"/>
  <c r="I216" i="1"/>
  <c r="I217" i="1" s="1"/>
  <c r="I221" i="1"/>
  <c r="I202" i="1"/>
  <c r="I194" i="1"/>
  <c r="I190" i="1"/>
  <c r="J150" i="1"/>
  <c r="J132" i="1"/>
  <c r="J197" i="1"/>
  <c r="F161" i="1"/>
  <c r="G152" i="1"/>
  <c r="I152" i="1"/>
  <c r="G153" i="1"/>
  <c r="H301" i="1"/>
  <c r="H300" i="1"/>
  <c r="H299" i="1"/>
  <c r="H297" i="1"/>
  <c r="H296" i="1"/>
  <c r="H279" i="1"/>
  <c r="H274" i="1"/>
  <c r="H272" i="1"/>
  <c r="H262" i="1"/>
  <c r="H261" i="1"/>
  <c r="H256" i="1"/>
  <c r="H249" i="1"/>
  <c r="H248" i="1"/>
  <c r="H243" i="1"/>
  <c r="H245" i="1" s="1"/>
  <c r="H242" i="1"/>
  <c r="H237" i="1"/>
  <c r="H239" i="1" s="1"/>
  <c r="H219" i="1"/>
  <c r="H214" i="1"/>
  <c r="H213" i="1"/>
  <c r="H212" i="1"/>
  <c r="H211" i="1"/>
  <c r="H210" i="1"/>
  <c r="H209" i="1"/>
  <c r="H208" i="1"/>
  <c r="H207" i="1"/>
  <c r="H206" i="1"/>
  <c r="H205" i="1"/>
  <c r="H200" i="1"/>
  <c r="H199" i="1"/>
  <c r="H198" i="1"/>
  <c r="H197" i="1"/>
  <c r="H193" i="1"/>
  <c r="H194" i="1" s="1"/>
  <c r="H188" i="1"/>
  <c r="H187" i="1"/>
  <c r="H186" i="1"/>
  <c r="H185" i="1"/>
  <c r="H184" i="1"/>
  <c r="H183" i="1"/>
  <c r="H182" i="1"/>
  <c r="H181" i="1"/>
  <c r="H159" i="1"/>
  <c r="H158" i="1"/>
  <c r="H157" i="1"/>
  <c r="H156" i="1"/>
  <c r="H155" i="1"/>
  <c r="H142" i="1"/>
  <c r="H150" i="1"/>
  <c r="H149" i="1"/>
  <c r="H148" i="1"/>
  <c r="H147" i="1"/>
  <c r="H146" i="1"/>
  <c r="H145" i="1"/>
  <c r="H140" i="1"/>
  <c r="H139" i="1"/>
  <c r="H134" i="1"/>
  <c r="H133" i="1"/>
  <c r="H132" i="1"/>
  <c r="H127" i="1"/>
  <c r="H125" i="1"/>
  <c r="H124" i="1"/>
  <c r="H123" i="1"/>
  <c r="H264" i="1" l="1"/>
  <c r="H251" i="1"/>
  <c r="H129" i="1"/>
  <c r="H216" i="1"/>
  <c r="H202" i="1"/>
  <c r="H190" i="1"/>
  <c r="H161" i="1"/>
  <c r="H152" i="1"/>
  <c r="H136" i="1"/>
  <c r="H99" i="1"/>
  <c r="H98" i="1"/>
  <c r="H97" i="1"/>
  <c r="H95" i="1"/>
  <c r="H94" i="1"/>
  <c r="H101" i="1" s="1"/>
  <c r="H34" i="1"/>
  <c r="H37" i="1" s="1"/>
  <c r="H42" i="1"/>
  <c r="H43" i="1"/>
  <c r="H41" i="1"/>
  <c r="H28" i="1"/>
  <c r="H26" i="1"/>
  <c r="H19" i="1"/>
  <c r="H17" i="1"/>
  <c r="H16" i="1"/>
  <c r="H15" i="1"/>
  <c r="H14" i="1"/>
  <c r="I142" i="1"/>
  <c r="J34" i="1"/>
  <c r="I191" i="1"/>
  <c r="J186" i="1"/>
  <c r="J17" i="1"/>
  <c r="J42" i="1"/>
  <c r="H162" i="1" l="1"/>
  <c r="D18" i="2"/>
  <c r="C18" i="2"/>
  <c r="D11" i="2"/>
  <c r="J248" i="1"/>
  <c r="I161" i="1"/>
  <c r="J214" i="1"/>
  <c r="J213" i="1"/>
  <c r="J212" i="1"/>
  <c r="J211" i="1"/>
  <c r="J210" i="1"/>
  <c r="J209" i="1"/>
  <c r="J208" i="1"/>
  <c r="J207" i="1"/>
  <c r="J206" i="1"/>
  <c r="J205" i="1"/>
  <c r="I136" i="1"/>
  <c r="I129" i="1"/>
  <c r="G280" i="1"/>
  <c r="G274" i="1"/>
  <c r="G269" i="1"/>
  <c r="G264" i="1"/>
  <c r="G258" i="1"/>
  <c r="G251" i="1"/>
  <c r="G245" i="1"/>
  <c r="G221" i="1"/>
  <c r="G216" i="1"/>
  <c r="G202" i="1"/>
  <c r="G194" i="1"/>
  <c r="G190" i="1"/>
  <c r="G161" i="1"/>
  <c r="G142" i="1"/>
  <c r="G136" i="1"/>
  <c r="K303" i="1"/>
  <c r="K304" i="1" s="1"/>
  <c r="K264" i="1"/>
  <c r="K251" i="1"/>
  <c r="K190" i="1"/>
  <c r="K136" i="1"/>
  <c r="K129" i="1"/>
  <c r="K101" i="1"/>
  <c r="K45" i="1"/>
  <c r="I21" i="1"/>
  <c r="I22" i="1" s="1"/>
  <c r="G129" i="1"/>
  <c r="G37" i="1"/>
  <c r="G46" i="1" s="1"/>
  <c r="G21" i="1"/>
  <c r="G22" i="1" s="1"/>
  <c r="H46" i="1" l="1"/>
  <c r="G47" i="1"/>
  <c r="G281" i="1"/>
  <c r="G275" i="1"/>
  <c r="F21" i="1"/>
  <c r="F22" i="1" s="1"/>
  <c r="F31" i="1" l="1"/>
  <c r="L303" i="1" l="1"/>
  <c r="L304" i="1" s="1"/>
  <c r="L280" i="1"/>
  <c r="L281" i="1" s="1"/>
  <c r="L274" i="1"/>
  <c r="L269" i="1"/>
  <c r="L264" i="1"/>
  <c r="L258" i="1"/>
  <c r="L251" i="1"/>
  <c r="L245" i="1"/>
  <c r="L239" i="1"/>
  <c r="K280" i="1"/>
  <c r="K281" i="1" s="1"/>
  <c r="K274" i="1"/>
  <c r="K269" i="1"/>
  <c r="K258" i="1"/>
  <c r="K245" i="1"/>
  <c r="K239" i="1"/>
  <c r="L152" i="1"/>
  <c r="L142" i="1"/>
  <c r="L136" i="1"/>
  <c r="L129" i="1"/>
  <c r="K152" i="1"/>
  <c r="K142" i="1"/>
  <c r="L221" i="1"/>
  <c r="L216" i="1"/>
  <c r="L202" i="1"/>
  <c r="L194" i="1"/>
  <c r="L190" i="1"/>
  <c r="K221" i="1"/>
  <c r="K216" i="1"/>
  <c r="K202" i="1"/>
  <c r="K194" i="1"/>
  <c r="L101" i="1"/>
  <c r="L102" i="1" s="1"/>
  <c r="L89" i="1"/>
  <c r="L90" i="1" s="1"/>
  <c r="L82" i="1"/>
  <c r="L77" i="1"/>
  <c r="L72" i="1"/>
  <c r="L68" i="1"/>
  <c r="K102" i="1"/>
  <c r="K89" i="1"/>
  <c r="K90" i="1" s="1"/>
  <c r="K82" i="1"/>
  <c r="K77" i="1"/>
  <c r="K72" i="1"/>
  <c r="K68" i="1"/>
  <c r="L45" i="1"/>
  <c r="L37" i="1"/>
  <c r="K37" i="1"/>
  <c r="L31" i="1"/>
  <c r="K31" i="1"/>
  <c r="K30" i="1"/>
  <c r="L30" i="1" s="1"/>
  <c r="L21" i="1"/>
  <c r="L22" i="1" s="1"/>
  <c r="J14" i="1"/>
  <c r="K46" i="1" l="1"/>
  <c r="L83" i="1"/>
  <c r="L162" i="1"/>
  <c r="L179" i="1" s="1"/>
  <c r="L223" i="1" s="1"/>
  <c r="L235" i="1" s="1"/>
  <c r="L252" i="1" s="1"/>
  <c r="K162" i="1"/>
  <c r="K179" i="1" s="1"/>
  <c r="K223" i="1" s="1"/>
  <c r="K235" i="1" s="1"/>
  <c r="K252" i="1" s="1"/>
  <c r="L275" i="1"/>
  <c r="K275" i="1"/>
  <c r="L46" i="1"/>
  <c r="L47" i="1" s="1"/>
  <c r="K83" i="1"/>
  <c r="I37" i="1"/>
  <c r="F194" i="1"/>
  <c r="G303" i="1"/>
  <c r="G101" i="1"/>
  <c r="G31" i="1"/>
  <c r="G30" i="1"/>
  <c r="F190" i="1"/>
  <c r="J184" i="1"/>
  <c r="J155" i="1"/>
  <c r="J156" i="1"/>
  <c r="L103" i="1" l="1"/>
  <c r="K282" i="1"/>
  <c r="K293" i="1" s="1"/>
  <c r="K305" i="1" s="1"/>
  <c r="L282" i="1"/>
  <c r="L293" i="1" s="1"/>
  <c r="L305" i="1" s="1"/>
  <c r="J190" i="1"/>
  <c r="I239" i="1"/>
  <c r="G239" i="1"/>
  <c r="F239" i="1"/>
  <c r="J237" i="1"/>
  <c r="J193" i="1"/>
  <c r="I31" i="1"/>
  <c r="J239" i="1" l="1"/>
  <c r="J183" i="1"/>
  <c r="J182" i="1"/>
  <c r="J31" i="1"/>
  <c r="J26" i="1"/>
  <c r="J279" i="1"/>
  <c r="J134" i="1"/>
  <c r="J133" i="1"/>
  <c r="J219" i="1"/>
  <c r="F258" i="1"/>
  <c r="G304" i="1"/>
  <c r="I303" i="1"/>
  <c r="H87" i="1"/>
  <c r="H11" i="1"/>
  <c r="J15" i="1"/>
  <c r="J16" i="1"/>
  <c r="H18" i="1"/>
  <c r="H21" i="1" s="1"/>
  <c r="J18" i="1"/>
  <c r="J19" i="1"/>
  <c r="J28" i="1"/>
  <c r="I30" i="1"/>
  <c r="F36" i="1"/>
  <c r="G36" i="1" s="1"/>
  <c r="F37" i="1"/>
  <c r="J37" i="1" s="1"/>
  <c r="J41" i="1"/>
  <c r="J43" i="1"/>
  <c r="F45" i="1"/>
  <c r="H66" i="1"/>
  <c r="J66" i="1"/>
  <c r="F68" i="1"/>
  <c r="G68" i="1"/>
  <c r="I68" i="1"/>
  <c r="H70" i="1"/>
  <c r="J70" i="1"/>
  <c r="F72" i="1"/>
  <c r="G72" i="1"/>
  <c r="I72" i="1"/>
  <c r="F77" i="1"/>
  <c r="I77" i="1"/>
  <c r="H80" i="1"/>
  <c r="J80" i="1"/>
  <c r="F82" i="1"/>
  <c r="G82" i="1"/>
  <c r="I82" i="1"/>
  <c r="J87" i="1"/>
  <c r="F89" i="1"/>
  <c r="F90" i="1" s="1"/>
  <c r="G89" i="1"/>
  <c r="G90" i="1" s="1"/>
  <c r="I89" i="1"/>
  <c r="I90" i="1" s="1"/>
  <c r="I103" i="1" s="1"/>
  <c r="J94" i="1"/>
  <c r="J95" i="1"/>
  <c r="J97" i="1"/>
  <c r="J98" i="1"/>
  <c r="J99" i="1"/>
  <c r="F101" i="1"/>
  <c r="F102" i="1" s="1"/>
  <c r="G102" i="1"/>
  <c r="I101" i="1"/>
  <c r="I102" i="1" s="1"/>
  <c r="J123" i="1"/>
  <c r="J124" i="1"/>
  <c r="J125" i="1"/>
  <c r="J127" i="1"/>
  <c r="F129" i="1"/>
  <c r="F136" i="1"/>
  <c r="J139" i="1"/>
  <c r="J140" i="1"/>
  <c r="F142" i="1"/>
  <c r="J145" i="1"/>
  <c r="J146" i="1"/>
  <c r="J147" i="1"/>
  <c r="J148" i="1"/>
  <c r="J149" i="1"/>
  <c r="F152" i="1"/>
  <c r="J158" i="1"/>
  <c r="J181" i="1"/>
  <c r="J185" i="1"/>
  <c r="J187" i="1"/>
  <c r="J188" i="1"/>
  <c r="J194" i="1"/>
  <c r="J198" i="1"/>
  <c r="J199" i="1"/>
  <c r="J200" i="1"/>
  <c r="F202" i="1"/>
  <c r="J202" i="1" s="1"/>
  <c r="F216" i="1"/>
  <c r="J216" i="1" s="1"/>
  <c r="J217" i="1" s="1"/>
  <c r="F221" i="1"/>
  <c r="H221" i="1"/>
  <c r="J242" i="1"/>
  <c r="J243" i="1"/>
  <c r="F245" i="1"/>
  <c r="I245" i="1"/>
  <c r="J249" i="1"/>
  <c r="F251" i="1"/>
  <c r="I251" i="1"/>
  <c r="J256" i="1"/>
  <c r="I258" i="1"/>
  <c r="H258" i="1" s="1"/>
  <c r="J261" i="1"/>
  <c r="J262" i="1"/>
  <c r="F264" i="1"/>
  <c r="I264" i="1"/>
  <c r="F269" i="1"/>
  <c r="I269" i="1"/>
  <c r="J272" i="1"/>
  <c r="F274" i="1"/>
  <c r="I274" i="1"/>
  <c r="F280" i="1"/>
  <c r="I280" i="1"/>
  <c r="J296" i="1"/>
  <c r="J297" i="1"/>
  <c r="J299" i="1"/>
  <c r="J300" i="1"/>
  <c r="J301" i="1"/>
  <c r="F303" i="1"/>
  <c r="F304" i="1" s="1"/>
  <c r="I304" i="1" l="1"/>
  <c r="H303" i="1"/>
  <c r="H304" i="1" s="1"/>
  <c r="I281" i="1"/>
  <c r="H281" i="1" s="1"/>
  <c r="H280" i="1"/>
  <c r="F162" i="1"/>
  <c r="H22" i="1"/>
  <c r="I162" i="1"/>
  <c r="I179" i="1" s="1"/>
  <c r="I223" i="1" s="1"/>
  <c r="H82" i="1"/>
  <c r="I275" i="1"/>
  <c r="H275" i="1" s="1"/>
  <c r="H31" i="1"/>
  <c r="H89" i="1"/>
  <c r="J264" i="1"/>
  <c r="I83" i="1"/>
  <c r="G83" i="1"/>
  <c r="J82" i="1"/>
  <c r="J45" i="1"/>
  <c r="J152" i="1"/>
  <c r="J136" i="1"/>
  <c r="J251" i="1"/>
  <c r="J258" i="1"/>
  <c r="I23" i="1"/>
  <c r="J280" i="1"/>
  <c r="H68" i="1"/>
  <c r="F46" i="1"/>
  <c r="J90" i="1"/>
  <c r="J221" i="1"/>
  <c r="F275" i="1"/>
  <c r="J22" i="1"/>
  <c r="J21" i="1"/>
  <c r="J72" i="1"/>
  <c r="I36" i="1"/>
  <c r="J101" i="1"/>
  <c r="J102" i="1" s="1"/>
  <c r="J245" i="1"/>
  <c r="J142" i="1"/>
  <c r="G162" i="1"/>
  <c r="G179" i="1" s="1"/>
  <c r="H90" i="1"/>
  <c r="J303" i="1"/>
  <c r="J304" i="1" s="1"/>
  <c r="F281" i="1"/>
  <c r="J281" i="1" s="1"/>
  <c r="H217" i="1"/>
  <c r="F83" i="1"/>
  <c r="H102" i="1"/>
  <c r="H72" i="1"/>
  <c r="J129" i="1"/>
  <c r="J68" i="1"/>
  <c r="J274" i="1"/>
  <c r="J89" i="1"/>
  <c r="G223" i="1" l="1"/>
  <c r="G235" i="1" s="1"/>
  <c r="H179" i="1"/>
  <c r="H223" i="1" s="1"/>
  <c r="F179" i="1"/>
  <c r="F223" i="1" s="1"/>
  <c r="J223" i="1" s="1"/>
  <c r="K36" i="1"/>
  <c r="L36" i="1" s="1"/>
  <c r="J275" i="1"/>
  <c r="H83" i="1"/>
  <c r="J83" i="1"/>
  <c r="J46" i="1"/>
  <c r="F47" i="1"/>
  <c r="H47" i="1"/>
  <c r="J162" i="1"/>
  <c r="I235" i="1"/>
  <c r="I252" i="1" s="1"/>
  <c r="I282" i="1" s="1"/>
  <c r="J179" i="1"/>
  <c r="H235" i="1" l="1"/>
  <c r="G103" i="1"/>
  <c r="H103" i="1" s="1"/>
  <c r="F103" i="1"/>
  <c r="G252" i="1"/>
  <c r="J47" i="1"/>
  <c r="F235" i="1"/>
  <c r="F252" i="1" s="1"/>
  <c r="J252" i="1" s="1"/>
  <c r="H252" i="1" l="1"/>
  <c r="G282" i="1"/>
  <c r="H282" i="1" s="1"/>
  <c r="J103" i="1"/>
  <c r="J235" i="1"/>
  <c r="G293" i="1" l="1"/>
  <c r="G305" i="1" s="1"/>
  <c r="F282" i="1"/>
  <c r="I293" i="1"/>
  <c r="I305" i="1" l="1"/>
  <c r="H305" i="1" s="1"/>
  <c r="H293" i="1"/>
  <c r="F293" i="1"/>
  <c r="J282" i="1"/>
  <c r="J293" i="1" l="1"/>
  <c r="F305" i="1"/>
  <c r="J305" i="1" s="1"/>
</calcChain>
</file>

<file path=xl/sharedStrings.xml><?xml version="1.0" encoding="utf-8"?>
<sst xmlns="http://schemas.openxmlformats.org/spreadsheetml/2006/main" count="487" uniqueCount="221">
  <si>
    <t>TIT.</t>
  </si>
  <si>
    <t>CAT.</t>
  </si>
  <si>
    <t>CAP.</t>
  </si>
  <si>
    <t>RESIDUI ATTIVI</t>
  </si>
  <si>
    <t>ALLA FINE</t>
  </si>
  <si>
    <t xml:space="preserve">PREVISIONI </t>
  </si>
  <si>
    <t>PARTE I - ENTRATE</t>
  </si>
  <si>
    <t>RESIDUI</t>
  </si>
  <si>
    <t>COMPETENZA</t>
  </si>
  <si>
    <t>VARIAZIONI</t>
  </si>
  <si>
    <t>STANZIAMENTI</t>
  </si>
  <si>
    <t>PREVISIONI</t>
  </si>
  <si>
    <t>DI CASSA</t>
  </si>
  <si>
    <t>3 (4-2)</t>
  </si>
  <si>
    <t>I</t>
  </si>
  <si>
    <t>ENTRATE CONTRIBUTIVE</t>
  </si>
  <si>
    <t>II</t>
  </si>
  <si>
    <t>Entrate per la prestazione di servizi</t>
  </si>
  <si>
    <t>Tassa rilascio certificati</t>
  </si>
  <si>
    <t>Tassa pareri liquidazione onorari</t>
  </si>
  <si>
    <t>Rimborso e/o conc. spese cessione mat. vario</t>
  </si>
  <si>
    <t>III</t>
  </si>
  <si>
    <t>Redditi e proventi patrimoniali</t>
  </si>
  <si>
    <t>Interessi su c.c. bancari</t>
  </si>
  <si>
    <t>Interessi su titoli</t>
  </si>
  <si>
    <t>Totale categoria I</t>
  </si>
  <si>
    <t>Totale categoria II</t>
  </si>
  <si>
    <t xml:space="preserve"> </t>
  </si>
  <si>
    <t>Totale categoria III</t>
  </si>
  <si>
    <t>IV</t>
  </si>
  <si>
    <t>Poste correttive e compensative di spese correnti</t>
  </si>
  <si>
    <t>Contr.Org.Sind. x conc. sp. uso Sala Sede</t>
  </si>
  <si>
    <t>Totale categoria IV</t>
  </si>
  <si>
    <t>TOTALE TITOLO II</t>
  </si>
  <si>
    <t>TOTALE TITOLO I</t>
  </si>
  <si>
    <t>TOTALE DA RIPORTARE</t>
  </si>
  <si>
    <t>Descrizione</t>
  </si>
  <si>
    <t>p.m.</t>
  </si>
  <si>
    <t>ENTRATE DIVERSE</t>
  </si>
  <si>
    <t>RIPORTO</t>
  </si>
  <si>
    <t>ENTRATE IN CONTO CAPITALE</t>
  </si>
  <si>
    <t>V</t>
  </si>
  <si>
    <t>Totale categoria V</t>
  </si>
  <si>
    <t>VI</t>
  </si>
  <si>
    <t>Dismissione di valori mobiliari</t>
  </si>
  <si>
    <t>Incasso titoli</t>
  </si>
  <si>
    <t xml:space="preserve"> p.m </t>
  </si>
  <si>
    <t>p.m</t>
  </si>
  <si>
    <t>Totale categoria VI</t>
  </si>
  <si>
    <t>VII</t>
  </si>
  <si>
    <t>Fondo indennità anzianità Personale lav.dip.</t>
  </si>
  <si>
    <t>Totale categoria VII</t>
  </si>
  <si>
    <t>TOTALE TITOLO III</t>
  </si>
  <si>
    <t>ENTRATE PER PARTITE DI GIRO</t>
  </si>
  <si>
    <t>VIII</t>
  </si>
  <si>
    <t>Entrate aventi natura di partite di giro</t>
  </si>
  <si>
    <t>Ritenute erariali e previdenziali lavoro dipendente</t>
  </si>
  <si>
    <t>Ritenute erariali su compensi lavoro autonomo</t>
  </si>
  <si>
    <t>Ritenute erariali e previdenziali su compensi</t>
  </si>
  <si>
    <t>Organi Istituzionali</t>
  </si>
  <si>
    <t>Fondo economato</t>
  </si>
  <si>
    <t>Anticipazioni Enti diversi</t>
  </si>
  <si>
    <t>Totale categoria VIII</t>
  </si>
  <si>
    <t>TOTALE TITOLO IV</t>
  </si>
  <si>
    <t>TOTALE GENERALE ENTRATE</t>
  </si>
  <si>
    <t>Alienazione beni mobili</t>
  </si>
  <si>
    <t xml:space="preserve">Alienazione mobili/arred./attrezz. </t>
  </si>
  <si>
    <t>IX</t>
  </si>
  <si>
    <t>Alienazione beni immobili</t>
  </si>
  <si>
    <t xml:space="preserve">ENTRATE DERIVANTI DA ACCENSIONE DI MUTUI </t>
  </si>
  <si>
    <t>Totale categoria IX</t>
  </si>
  <si>
    <t>X</t>
  </si>
  <si>
    <t>PARTE II - USCITE</t>
  </si>
  <si>
    <t>RESIDUI PASSIVI</t>
  </si>
  <si>
    <t>USCITE CORRENTI</t>
  </si>
  <si>
    <t>Spese funzionamento Organi Istituzionali</t>
  </si>
  <si>
    <t>Elezioni</t>
  </si>
  <si>
    <t>Assicurazioni Componenti Organi Istituzionali</t>
  </si>
  <si>
    <t>Rimborsi spese/indennità/gettoni pres.Organi Ist.</t>
  </si>
  <si>
    <t>Contributi erariali e previdenziali su compensi</t>
  </si>
  <si>
    <t xml:space="preserve">Organi Istituzionali </t>
  </si>
  <si>
    <t>Spese di aggiornamento professionale e cult.</t>
  </si>
  <si>
    <t>Aggiornamento profess/iniz.culturali/org.riunioni</t>
  </si>
  <si>
    <t>Ev. contributi erariali</t>
  </si>
  <si>
    <t xml:space="preserve">Celebrazione 50° laurea </t>
  </si>
  <si>
    <t>Spese per Albi professionali e Comunicazione</t>
  </si>
  <si>
    <t>Albi professionali</t>
  </si>
  <si>
    <t>Newsletter e comunicazioni</t>
  </si>
  <si>
    <t>Spese generali Sede</t>
  </si>
  <si>
    <t>Condominio</t>
  </si>
  <si>
    <t>Energia elettrica</t>
  </si>
  <si>
    <t>Assicurazioni c.incendio/furto/r.c. verso terzi</t>
  </si>
  <si>
    <t>Manutenzione/ripararaz. ordin. mobili e arredam.</t>
  </si>
  <si>
    <t>Pulizia sede</t>
  </si>
  <si>
    <t>Spese generali di funzionamento</t>
  </si>
  <si>
    <t>Postelefoniche</t>
  </si>
  <si>
    <t>Cancelleria/stampati/mat.div./programmi computer</t>
  </si>
  <si>
    <t>Noleggio/manutenzione/ripararaz. Macch. d'ufficio</t>
  </si>
  <si>
    <t>Spese per concorsi</t>
  </si>
  <si>
    <t>Spese per il personale lavorativo dipendente</t>
  </si>
  <si>
    <t>Oneri contributi previdenziali e assicurativi</t>
  </si>
  <si>
    <t xml:space="preserve">Buoni pasto </t>
  </si>
  <si>
    <t>Fondo indennità anzianità (quota e int.c.c.banca)</t>
  </si>
  <si>
    <t>Formazione/aggiorn.profess./add.pers.lav.dip.</t>
  </si>
  <si>
    <t>Consulenze e servizi vari</t>
  </si>
  <si>
    <t>Servizio stampa</t>
  </si>
  <si>
    <t>Spese e oneri diversi</t>
  </si>
  <si>
    <t>Imposte, tasse, bolli, tributi vari</t>
  </si>
  <si>
    <t>Spese per riscossione Tasse Annuali</t>
  </si>
  <si>
    <t>Spese per lutti/necrologi</t>
  </si>
  <si>
    <t>Spese bancarie</t>
  </si>
  <si>
    <t>Spese diverse</t>
  </si>
  <si>
    <t>Spese diverse tramite la piccola cassa econ.</t>
  </si>
  <si>
    <t>Spese per adempimenti D.Lgs. 81/08</t>
  </si>
  <si>
    <t>Canone affitto posti auto</t>
  </si>
  <si>
    <t>Rimborso Tasse Annuali Medici Chir. e Odont.</t>
  </si>
  <si>
    <t>Rimborso Tasse Annuali doppia iscrizione</t>
  </si>
  <si>
    <t>Contributo obbligatorio alla Federazione</t>
  </si>
  <si>
    <t>Spese per trasferimenti</t>
  </si>
  <si>
    <t>Contrib. Comitato Prov. Unit. Ordini e Collegi Prof.</t>
  </si>
  <si>
    <t>Totale categoria X</t>
  </si>
  <si>
    <t>XI</t>
  </si>
  <si>
    <t>Fondi di riserva</t>
  </si>
  <si>
    <t>Fondo di riserva per integraz. stanz. insufficienti</t>
  </si>
  <si>
    <t>Fondo di riserva per spese impreviste e straord.</t>
  </si>
  <si>
    <t>Totale categoria XI</t>
  </si>
  <si>
    <t>USCITE IN CONTO CAPITALE</t>
  </si>
  <si>
    <t>XII</t>
  </si>
  <si>
    <t>Acquisto mobili/arredamento/macch.d'uff./attrezz.</t>
  </si>
  <si>
    <t>Spese per locali e impianti Sede</t>
  </si>
  <si>
    <t>Totale categoria XII</t>
  </si>
  <si>
    <t>XIII</t>
  </si>
  <si>
    <t>Acquisto di valori mobiliari</t>
  </si>
  <si>
    <t xml:space="preserve">Acquisto Titoli </t>
  </si>
  <si>
    <t>Totale categoria XIII</t>
  </si>
  <si>
    <t>XIV</t>
  </si>
  <si>
    <t>Fondo indennità anzianità</t>
  </si>
  <si>
    <t>Totale categoria XIV</t>
  </si>
  <si>
    <t>XV</t>
  </si>
  <si>
    <t>USCITE PER PARTITE DI GIRO</t>
  </si>
  <si>
    <t>XVI</t>
  </si>
  <si>
    <t>Spese aventi natura di partite di giro</t>
  </si>
  <si>
    <t>Totale categoria XV</t>
  </si>
  <si>
    <t>TOTALE GENERALE USCITE</t>
  </si>
  <si>
    <t>Oneri finanziari</t>
  </si>
  <si>
    <t>Acquisto sede</t>
  </si>
  <si>
    <t xml:space="preserve">Acquisto di beni di uso durevole ed opere immob. </t>
  </si>
  <si>
    <t>Totale categoria XVI</t>
  </si>
  <si>
    <t>XVII</t>
  </si>
  <si>
    <t>Totale categoria XVII</t>
  </si>
  <si>
    <t>ESTINZIONE DI MUTUI E ANTICIPAZIONI</t>
  </si>
  <si>
    <t>Quote mutuo</t>
  </si>
  <si>
    <t>TOTALE TITOLO V</t>
  </si>
  <si>
    <t>XVIII</t>
  </si>
  <si>
    <t>Totale categoria XVIII</t>
  </si>
  <si>
    <t>Abbon./acquisto/ril./pubb.v./Internet/PEC</t>
  </si>
  <si>
    <t>Rimborsi e contributi diversi</t>
  </si>
  <si>
    <t>Acquisto di beni patrimoniali</t>
  </si>
  <si>
    <t>Contributo a F.R.O.M.C. e O. Lombardia</t>
  </si>
  <si>
    <t>Altre consulenze e servizi esterni</t>
  </si>
  <si>
    <t>Accensione mutuo per acquisto e ristrutturazione Sede</t>
  </si>
  <si>
    <t xml:space="preserve">Tasse Annuali  </t>
  </si>
  <si>
    <t>Interessi passivi estinzione mutuo acquisto e ristr. Sede</t>
  </si>
  <si>
    <t>Noleggio/manutenz./ripararaz. ordin. locali e impianti</t>
  </si>
  <si>
    <t>Diritti di segreteria</t>
  </si>
  <si>
    <t>Indennità di Ente</t>
  </si>
  <si>
    <t>Consulenza legale, amministrativa, fiscale tributaria</t>
  </si>
  <si>
    <t>Fondo indennità anzianità per T.F.R./T.F.S. pers.lav.dip.</t>
  </si>
  <si>
    <t xml:space="preserve">Trattamento econ. fondamentale/aumenti contrattuali </t>
  </si>
  <si>
    <t>Spese per il personale non di ruolo</t>
  </si>
  <si>
    <t>Contratti di somministrazione</t>
  </si>
  <si>
    <t>XIX</t>
  </si>
  <si>
    <t>Rimborso quote mutuo contratto dall'Ordine</t>
  </si>
  <si>
    <t>Contributi FNOMCeO per Bandi/Corsi agg.profess.</t>
  </si>
  <si>
    <t>Indennita' varie/trattamento accessorio</t>
  </si>
  <si>
    <t>Lavoro straordinario</t>
  </si>
  <si>
    <t xml:space="preserve">TOTALE ENTRATE CORRENTI </t>
  </si>
  <si>
    <t>Totale categoria XIX</t>
  </si>
  <si>
    <t>COMPETENZA 2026</t>
  </si>
  <si>
    <t>ENTRATE DERIVANTI DA ACCESIONE DI MUTUI</t>
  </si>
  <si>
    <t>DOTAZIONE ORGANICA</t>
  </si>
  <si>
    <t>AREA OPERATORI</t>
  </si>
  <si>
    <t>AREA ASSISTENTI</t>
  </si>
  <si>
    <t>AREA FUNZIONARI</t>
  </si>
  <si>
    <t>AREA ELEVATE PROFESSIONALITA'</t>
  </si>
  <si>
    <t xml:space="preserve">DIRIGENZA   </t>
  </si>
  <si>
    <t>TOTALE</t>
  </si>
  <si>
    <t>II^ FASCIA</t>
  </si>
  <si>
    <t>I^ FASCIA</t>
  </si>
  <si>
    <t>N. dipendenti in servizio al 01/01/2025</t>
  </si>
  <si>
    <t>Assunzioni nell'anno 2025</t>
  </si>
  <si>
    <t>Cessazioni previste nell'anno 2025</t>
  </si>
  <si>
    <t>N. dipendenti in servizio al 01/01/2026</t>
  </si>
  <si>
    <t>Assunzioni nell'anno 2026</t>
  </si>
  <si>
    <t>Cessazioni previste nell'anno 2026</t>
  </si>
  <si>
    <r>
      <t xml:space="preserve">    </t>
    </r>
    <r>
      <rPr>
        <b/>
        <sz val="17"/>
        <color theme="1"/>
        <rFont val="Arial"/>
        <family val="2"/>
      </rPr>
      <t xml:space="preserve"> PIANO TRIENNALE DEL FABBISOGNO DEL PERSONALE 2024/2026</t>
    </r>
  </si>
  <si>
    <r>
      <t xml:space="preserve">               </t>
    </r>
    <r>
      <rPr>
        <b/>
        <sz val="17"/>
        <rFont val="Arial"/>
        <family val="2"/>
      </rPr>
      <t>BILANCIO PREVENTIVO FINANZIARIO ANNO 2025 E PLURIENNALE ANNI 2025-2026-2027 - ENTRATE</t>
    </r>
  </si>
  <si>
    <t xml:space="preserve">            COMPETENZA 2025</t>
  </si>
  <si>
    <t>ANNO 2025</t>
  </si>
  <si>
    <t>COMPETENZA 2027</t>
  </si>
  <si>
    <t>DEL 2024</t>
  </si>
  <si>
    <t>DEFINITIVE 2024</t>
  </si>
  <si>
    <t>FONDO DI CASSA AL 01.01.2025</t>
  </si>
  <si>
    <t>AVANZO DI AMMINISTRAZIONE AL 01.01.2025</t>
  </si>
  <si>
    <r>
      <t xml:space="preserve">                   </t>
    </r>
    <r>
      <rPr>
        <b/>
        <sz val="17"/>
        <rFont val="Arial"/>
        <family val="2"/>
      </rPr>
      <t>BILANCIO PREVENTIVO FINANZIARIO ANNO 2025 E PLURIENNALE ANNI 2025-2026-2027 - USCITE</t>
    </r>
  </si>
  <si>
    <r>
      <t xml:space="preserve">                  </t>
    </r>
    <r>
      <rPr>
        <b/>
        <sz val="17"/>
        <rFont val="Arial"/>
        <family val="2"/>
      </rPr>
      <t>BILANCIO PREVENTIVO FINANZIARIO ANNO 2025 E PLURIENNALE ANNI 2025-2026-2027 - USCITE</t>
    </r>
  </si>
  <si>
    <r>
      <t xml:space="preserve">Quote in sede doppia iscrizione: </t>
    </r>
    <r>
      <rPr>
        <sz val="12"/>
        <rFont val="Calibri"/>
        <family val="2"/>
      </rPr>
      <t xml:space="preserve">(n.  1 anno 2025)    </t>
    </r>
  </si>
  <si>
    <r>
      <t xml:space="preserve">Quote in sede Società tra Professionisti: </t>
    </r>
    <r>
      <rPr>
        <sz val="12"/>
        <rFont val="Calibri"/>
        <family val="2"/>
      </rPr>
      <t>(n. 3 anno 2025)</t>
    </r>
  </si>
  <si>
    <r>
      <t xml:space="preserve">Ruolo Medici Chirurghi e Odontoiatri: </t>
    </r>
    <r>
      <rPr>
        <sz val="12"/>
        <rFont val="Calibri"/>
        <family val="2"/>
      </rPr>
      <t xml:space="preserve">(n.3.480 anno 2025)       </t>
    </r>
  </si>
  <si>
    <r>
      <t xml:space="preserve">Ruolo Società tra Professionisti: </t>
    </r>
    <r>
      <rPr>
        <sz val="12"/>
        <rFont val="Calibri"/>
        <family val="2"/>
      </rPr>
      <t>(n. 13 anno 2025)</t>
    </r>
  </si>
  <si>
    <r>
      <t xml:space="preserve">Quote in sede Medici Chir. e Odontoiatri: </t>
    </r>
    <r>
      <rPr>
        <sz val="12"/>
        <rFont val="Calibri"/>
        <family val="2"/>
      </rPr>
      <t xml:space="preserve">(n.85 anno 2025)  </t>
    </r>
  </si>
  <si>
    <r>
      <t xml:space="preserve">Ruolo doppia iscrizione: </t>
    </r>
    <r>
      <rPr>
        <sz val="12"/>
        <rFont val="Calibri"/>
        <family val="2"/>
      </rPr>
      <t xml:space="preserve">(n.193 anno 2025)                         </t>
    </r>
  </si>
  <si>
    <t>N. dipendenti in servizio al 01/01/2027</t>
  </si>
  <si>
    <t>Assunzioni nell'anno 2027</t>
  </si>
  <si>
    <t>Cessazioni previste nell'anno 2027</t>
  </si>
  <si>
    <r>
      <t xml:space="preserve">Contributo FNOMCeO per spese esaz.T.A. </t>
    </r>
    <r>
      <rPr>
        <sz val="12"/>
        <rFont val="Calibri"/>
        <family val="2"/>
      </rPr>
      <t>(n.3.570 a. 2025)</t>
    </r>
  </si>
  <si>
    <t>ENTRATE 2025</t>
  </si>
  <si>
    <t>USCITE 2025</t>
  </si>
  <si>
    <t>AVANZO DI AMMINISTRAZIONE AL 01/01/2025</t>
  </si>
  <si>
    <t xml:space="preserve">RIEPILOGO BILANCIO PREVENTIVO FINANZIARIO ANNO 2025 </t>
  </si>
  <si>
    <t>Contributo su Tasse Annuali iscritti (n.3.580 a.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</si>
</sst>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-&quot;€&quot;\ * #,##0.00_-;\-&quot;€&quot;\ * #,##0.00_-;_-&quot;€&quot;\ * &quot;-&quot;??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7"/>
      <name val="Arial"/>
      <family val="2"/>
    </font>
    <font>
      <b/>
      <sz val="17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DFF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BFFD5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3" fillId="0" borderId="0"/>
  </cellStyleXfs>
  <cellXfs count="239">
    <xf numFmtId="0" fontId="0" fillId="0" borderId="0" xfId="0"/>
    <xf numFmtId="0" fontId="0" fillId="0" borderId="1" xfId="0" applyBorder="1"/>
    <xf numFmtId="0" fontId="9" fillId="2" borderId="0" xfId="0" applyFont="1" applyFill="1"/>
    <xf numFmtId="0" fontId="14" fillId="3" borderId="6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6" xfId="0" applyFont="1" applyFill="1" applyBorder="1"/>
    <xf numFmtId="0" fontId="10" fillId="3" borderId="8" xfId="0" applyFont="1" applyFill="1" applyBorder="1"/>
    <xf numFmtId="0" fontId="8" fillId="0" borderId="2" xfId="0" applyFont="1" applyBorder="1"/>
    <xf numFmtId="0" fontId="8" fillId="0" borderId="3" xfId="0" applyFont="1" applyBorder="1"/>
    <xf numFmtId="164" fontId="8" fillId="0" borderId="3" xfId="0" applyNumberFormat="1" applyFont="1" applyBorder="1"/>
    <xf numFmtId="0" fontId="7" fillId="2" borderId="0" xfId="0" applyFont="1" applyFill="1"/>
    <xf numFmtId="0" fontId="13" fillId="0" borderId="0" xfId="0" applyFont="1"/>
    <xf numFmtId="0" fontId="9" fillId="4" borderId="0" xfId="0" applyFont="1" applyFill="1"/>
    <xf numFmtId="0" fontId="7" fillId="0" borderId="0" xfId="0" applyFont="1"/>
    <xf numFmtId="0" fontId="11" fillId="4" borderId="0" xfId="0" applyFont="1" applyFill="1"/>
    <xf numFmtId="0" fontId="0" fillId="0" borderId="4" xfId="0" applyBorder="1"/>
    <xf numFmtId="0" fontId="0" fillId="0" borderId="5" xfId="0" applyBorder="1"/>
    <xf numFmtId="0" fontId="7" fillId="0" borderId="14" xfId="0" applyFont="1" applyBorder="1"/>
    <xf numFmtId="0" fontId="0" fillId="0" borderId="14" xfId="0" applyBorder="1"/>
    <xf numFmtId="0" fontId="0" fillId="0" borderId="13" xfId="0" applyBorder="1"/>
    <xf numFmtId="0" fontId="0" fillId="0" borderId="2" xfId="0" applyBorder="1"/>
    <xf numFmtId="0" fontId="13" fillId="0" borderId="0" xfId="0" applyFont="1" applyAlignment="1">
      <alignment horizontal="center"/>
    </xf>
    <xf numFmtId="0" fontId="0" fillId="0" borderId="17" xfId="0" applyBorder="1"/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16" fillId="0" borderId="0" xfId="0" quotePrefix="1" applyFont="1"/>
    <xf numFmtId="0" fontId="16" fillId="0" borderId="0" xfId="0" applyFont="1"/>
    <xf numFmtId="44" fontId="0" fillId="0" borderId="0" xfId="0" applyNumberFormat="1"/>
    <xf numFmtId="0" fontId="5" fillId="4" borderId="0" xfId="0" applyFont="1" applyFill="1" applyAlignment="1">
      <alignment horizontal="left"/>
    </xf>
    <xf numFmtId="0" fontId="17" fillId="3" borderId="8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19" fillId="0" borderId="2" xfId="0" applyFont="1" applyBorder="1"/>
    <xf numFmtId="0" fontId="19" fillId="0" borderId="3" xfId="0" applyFont="1" applyBorder="1"/>
    <xf numFmtId="0" fontId="20" fillId="0" borderId="3" xfId="0" applyFont="1" applyBorder="1"/>
    <xf numFmtId="164" fontId="19" fillId="0" borderId="3" xfId="0" applyNumberFormat="1" applyFont="1" applyBorder="1"/>
    <xf numFmtId="164" fontId="21" fillId="0" borderId="3" xfId="0" applyNumberFormat="1" applyFont="1" applyBorder="1"/>
    <xf numFmtId="0" fontId="21" fillId="0" borderId="2" xfId="0" applyFont="1" applyBorder="1"/>
    <xf numFmtId="0" fontId="21" fillId="0" borderId="3" xfId="0" applyFont="1" applyBorder="1"/>
    <xf numFmtId="0" fontId="18" fillId="0" borderId="3" xfId="0" applyFont="1" applyBorder="1"/>
    <xf numFmtId="0" fontId="18" fillId="2" borderId="2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164" fontId="21" fillId="2" borderId="3" xfId="0" applyNumberFormat="1" applyFont="1" applyFill="1" applyBorder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2" borderId="3" xfId="0" applyFont="1" applyFill="1" applyBorder="1"/>
    <xf numFmtId="164" fontId="21" fillId="0" borderId="11" xfId="0" applyNumberFormat="1" applyFont="1" applyBorder="1"/>
    <xf numFmtId="164" fontId="23" fillId="0" borderId="3" xfId="0" applyNumberFormat="1" applyFont="1" applyBorder="1"/>
    <xf numFmtId="0" fontId="18" fillId="0" borderId="2" xfId="0" applyFont="1" applyBorder="1" applyAlignment="1">
      <alignment horizontal="center"/>
    </xf>
    <xf numFmtId="164" fontId="21" fillId="0" borderId="3" xfId="1" applyFont="1" applyBorder="1"/>
    <xf numFmtId="164" fontId="21" fillId="0" borderId="3" xfId="0" applyNumberFormat="1" applyFont="1" applyBorder="1" applyAlignment="1">
      <alignment horizontal="center"/>
    </xf>
    <xf numFmtId="164" fontId="21" fillId="2" borderId="3" xfId="0" applyNumberFormat="1" applyFont="1" applyFill="1" applyBorder="1" applyAlignment="1">
      <alignment horizontal="center"/>
    </xf>
    <xf numFmtId="0" fontId="22" fillId="0" borderId="0" xfId="0" applyFont="1"/>
    <xf numFmtId="0" fontId="21" fillId="0" borderId="0" xfId="0" applyFont="1"/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8" fillId="0" borderId="5" xfId="0" applyFont="1" applyBorder="1"/>
    <xf numFmtId="164" fontId="21" fillId="0" borderId="13" xfId="0" applyNumberFormat="1" applyFont="1" applyBorder="1"/>
    <xf numFmtId="0" fontId="18" fillId="3" borderId="8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3" xfId="0" applyFont="1" applyFill="1" applyBorder="1"/>
    <xf numFmtId="0" fontId="18" fillId="3" borderId="5" xfId="0" applyFont="1" applyFill="1" applyBorder="1" applyAlignment="1">
      <alignment horizontal="center"/>
    </xf>
    <xf numFmtId="0" fontId="18" fillId="3" borderId="5" xfId="0" applyFont="1" applyFill="1" applyBorder="1"/>
    <xf numFmtId="0" fontId="18" fillId="3" borderId="2" xfId="0" applyFont="1" applyFill="1" applyBorder="1" applyAlignment="1">
      <alignment horizontal="center"/>
    </xf>
    <xf numFmtId="0" fontId="18" fillId="3" borderId="4" xfId="0" applyFont="1" applyFill="1" applyBorder="1"/>
    <xf numFmtId="0" fontId="18" fillId="3" borderId="6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/>
    </xf>
    <xf numFmtId="0" fontId="18" fillId="3" borderId="6" xfId="0" applyFont="1" applyFill="1" applyBorder="1"/>
    <xf numFmtId="0" fontId="18" fillId="3" borderId="8" xfId="0" applyFont="1" applyFill="1" applyBorder="1"/>
    <xf numFmtId="164" fontId="21" fillId="0" borderId="11" xfId="0" applyNumberFormat="1" applyFont="1" applyBorder="1" applyAlignment="1">
      <alignment horizontal="center"/>
    </xf>
    <xf numFmtId="0" fontId="18" fillId="0" borderId="2" xfId="0" applyFont="1" applyBorder="1"/>
    <xf numFmtId="0" fontId="18" fillId="0" borderId="3" xfId="0" applyFont="1" applyBorder="1" applyAlignment="1">
      <alignment wrapText="1"/>
    </xf>
    <xf numFmtId="164" fontId="21" fillId="0" borderId="9" xfId="0" applyNumberFormat="1" applyFont="1" applyBorder="1"/>
    <xf numFmtId="0" fontId="18" fillId="3" borderId="15" xfId="0" applyFont="1" applyFill="1" applyBorder="1" applyAlignment="1">
      <alignment vertical="center"/>
    </xf>
    <xf numFmtId="164" fontId="21" fillId="2" borderId="11" xfId="0" applyNumberFormat="1" applyFont="1" applyFill="1" applyBorder="1"/>
    <xf numFmtId="0" fontId="21" fillId="0" borderId="10" xfId="0" applyFont="1" applyBorder="1"/>
    <xf numFmtId="0" fontId="18" fillId="0" borderId="9" xfId="0" applyFont="1" applyBorder="1"/>
    <xf numFmtId="164" fontId="21" fillId="2" borderId="10" xfId="0" applyNumberFormat="1" applyFont="1" applyFill="1" applyBorder="1"/>
    <xf numFmtId="164" fontId="21" fillId="2" borderId="9" xfId="0" applyNumberFormat="1" applyFont="1" applyFill="1" applyBorder="1"/>
    <xf numFmtId="164" fontId="21" fillId="3" borderId="3" xfId="0" applyNumberFormat="1" applyFont="1" applyFill="1" applyBorder="1"/>
    <xf numFmtId="164" fontId="21" fillId="3" borderId="11" xfId="0" applyNumberFormat="1" applyFont="1" applyFill="1" applyBorder="1"/>
    <xf numFmtId="164" fontId="21" fillId="2" borderId="11" xfId="0" applyNumberFormat="1" applyFont="1" applyFill="1" applyBorder="1" applyAlignment="1">
      <alignment horizontal="center"/>
    </xf>
    <xf numFmtId="164" fontId="21" fillId="3" borderId="3" xfId="0" applyNumberFormat="1" applyFont="1" applyFill="1" applyBorder="1" applyAlignment="1">
      <alignment horizontal="center"/>
    </xf>
    <xf numFmtId="0" fontId="21" fillId="0" borderId="16" xfId="0" applyFont="1" applyBorder="1"/>
    <xf numFmtId="0" fontId="21" fillId="0" borderId="5" xfId="0" applyFont="1" applyBorder="1"/>
    <xf numFmtId="164" fontId="21" fillId="2" borderId="19" xfId="0" applyNumberFormat="1" applyFont="1" applyFill="1" applyBorder="1"/>
    <xf numFmtId="0" fontId="19" fillId="0" borderId="0" xfId="0" applyFont="1"/>
    <xf numFmtId="0" fontId="17" fillId="3" borderId="6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/>
    </xf>
    <xf numFmtId="0" fontId="17" fillId="3" borderId="4" xfId="0" applyFont="1" applyFill="1" applyBorder="1"/>
    <xf numFmtId="0" fontId="17" fillId="3" borderId="6" xfId="0" applyFont="1" applyFill="1" applyBorder="1"/>
    <xf numFmtId="0" fontId="17" fillId="3" borderId="8" xfId="0" applyFont="1" applyFill="1" applyBorder="1"/>
    <xf numFmtId="164" fontId="21" fillId="2" borderId="3" xfId="0" applyNumberFormat="1" applyFont="1" applyFill="1" applyBorder="1" applyAlignment="1">
      <alignment horizontal="left" readingOrder="1"/>
    </xf>
    <xf numFmtId="164" fontId="21" fillId="2" borderId="12" xfId="0" applyNumberFormat="1" applyFont="1" applyFill="1" applyBorder="1"/>
    <xf numFmtId="164" fontId="21" fillId="2" borderId="5" xfId="0" applyNumberFormat="1" applyFont="1" applyFill="1" applyBorder="1"/>
    <xf numFmtId="164" fontId="21" fillId="2" borderId="5" xfId="0" applyNumberFormat="1" applyFont="1" applyFill="1" applyBorder="1" applyAlignment="1">
      <alignment horizontal="center"/>
    </xf>
    <xf numFmtId="0" fontId="19" fillId="0" borderId="5" xfId="0" applyFont="1" applyBorder="1"/>
    <xf numFmtId="0" fontId="19" fillId="0" borderId="16" xfId="0" applyFont="1" applyBorder="1"/>
    <xf numFmtId="164" fontId="21" fillId="2" borderId="14" xfId="0" applyNumberFormat="1" applyFont="1" applyFill="1" applyBorder="1"/>
    <xf numFmtId="164" fontId="21" fillId="2" borderId="13" xfId="0" applyNumberFormat="1" applyFont="1" applyFill="1" applyBorder="1"/>
    <xf numFmtId="0" fontId="18" fillId="3" borderId="7" xfId="0" applyFont="1" applyFill="1" applyBorder="1"/>
    <xf numFmtId="0" fontId="21" fillId="0" borderId="9" xfId="0" applyFont="1" applyBorder="1"/>
    <xf numFmtId="0" fontId="18" fillId="0" borderId="0" xfId="0" applyFont="1" applyAlignment="1">
      <alignment horizontal="center"/>
    </xf>
    <xf numFmtId="0" fontId="18" fillId="0" borderId="17" xfId="0" applyFont="1" applyBorder="1"/>
    <xf numFmtId="0" fontId="0" fillId="0" borderId="21" xfId="0" applyBorder="1"/>
    <xf numFmtId="0" fontId="0" fillId="0" borderId="9" xfId="0" applyBorder="1"/>
    <xf numFmtId="0" fontId="18" fillId="2" borderId="9" xfId="0" applyFont="1" applyFill="1" applyBorder="1"/>
    <xf numFmtId="164" fontId="21" fillId="0" borderId="8" xfId="0" applyNumberFormat="1" applyFont="1" applyBorder="1"/>
    <xf numFmtId="0" fontId="0" fillId="3" borderId="3" xfId="0" applyFill="1" applyBorder="1"/>
    <xf numFmtId="0" fontId="0" fillId="3" borderId="17" xfId="0" applyFill="1" applyBorder="1"/>
    <xf numFmtId="0" fontId="0" fillId="3" borderId="5" xfId="0" applyFill="1" applyBorder="1"/>
    <xf numFmtId="0" fontId="0" fillId="3" borderId="16" xfId="0" applyFill="1" applyBorder="1"/>
    <xf numFmtId="0" fontId="0" fillId="0" borderId="0" xfId="0" applyAlignment="1">
      <alignment wrapText="1"/>
    </xf>
    <xf numFmtId="0" fontId="18" fillId="0" borderId="0" xfId="0" applyFont="1"/>
    <xf numFmtId="164" fontId="21" fillId="2" borderId="0" xfId="0" applyNumberFormat="1" applyFont="1" applyFill="1"/>
    <xf numFmtId="0" fontId="4" fillId="0" borderId="0" xfId="0" applyFont="1"/>
    <xf numFmtId="164" fontId="21" fillId="2" borderId="23" xfId="0" applyNumberFormat="1" applyFont="1" applyFill="1" applyBorder="1"/>
    <xf numFmtId="0" fontId="4" fillId="3" borderId="17" xfId="0" applyFont="1" applyFill="1" applyBorder="1"/>
    <xf numFmtId="0" fontId="4" fillId="3" borderId="16" xfId="0" applyFont="1" applyFill="1" applyBorder="1"/>
    <xf numFmtId="0" fontId="3" fillId="0" borderId="0" xfId="2"/>
    <xf numFmtId="0" fontId="3" fillId="4" borderId="0" xfId="2" applyFill="1"/>
    <xf numFmtId="0" fontId="2" fillId="0" borderId="0" xfId="2" applyFont="1"/>
    <xf numFmtId="0" fontId="3" fillId="2" borderId="0" xfId="2" applyFill="1"/>
    <xf numFmtId="0" fontId="26" fillId="3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/>
    </xf>
    <xf numFmtId="0" fontId="24" fillId="2" borderId="49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0" fontId="13" fillId="0" borderId="29" xfId="2" applyFont="1" applyBorder="1" applyAlignment="1">
      <alignment horizontal="justify"/>
    </xf>
    <xf numFmtId="164" fontId="13" fillId="0" borderId="30" xfId="2" applyNumberFormat="1" applyFont="1" applyBorder="1"/>
    <xf numFmtId="10" fontId="13" fillId="0" borderId="31" xfId="2" applyNumberFormat="1" applyFont="1" applyBorder="1"/>
    <xf numFmtId="0" fontId="13" fillId="0" borderId="32" xfId="2" applyFont="1" applyBorder="1"/>
    <xf numFmtId="164" fontId="13" fillId="0" borderId="33" xfId="2" applyNumberFormat="1" applyFont="1" applyBorder="1" applyAlignment="1">
      <alignment horizontal="justify"/>
    </xf>
    <xf numFmtId="164" fontId="13" fillId="0" borderId="33" xfId="2" applyNumberFormat="1" applyFont="1" applyBorder="1"/>
    <xf numFmtId="0" fontId="13" fillId="0" borderId="34" xfId="2" applyFont="1" applyBorder="1"/>
    <xf numFmtId="164" fontId="13" fillId="0" borderId="35" xfId="2" applyNumberFormat="1" applyFont="1" applyBorder="1"/>
    <xf numFmtId="10" fontId="13" fillId="0" borderId="36" xfId="2" applyNumberFormat="1" applyFont="1" applyBorder="1"/>
    <xf numFmtId="0" fontId="13" fillId="0" borderId="37" xfId="2" applyFont="1" applyBorder="1"/>
    <xf numFmtId="164" fontId="13" fillId="0" borderId="38" xfId="2" applyNumberFormat="1" applyFont="1" applyBorder="1"/>
    <xf numFmtId="10" fontId="13" fillId="0" borderId="39" xfId="2" applyNumberFormat="1" applyFont="1" applyBorder="1"/>
    <xf numFmtId="0" fontId="29" fillId="5" borderId="40" xfId="2" applyFont="1" applyFill="1" applyBorder="1"/>
    <xf numFmtId="164" fontId="29" fillId="5" borderId="41" xfId="2" applyNumberFormat="1" applyFont="1" applyFill="1" applyBorder="1"/>
    <xf numFmtId="10" fontId="14" fillId="5" borderId="42" xfId="2" applyNumberFormat="1" applyFont="1" applyFill="1" applyBorder="1" applyAlignment="1">
      <alignment horizontal="right"/>
    </xf>
    <xf numFmtId="0" fontId="13" fillId="2" borderId="43" xfId="2" applyFont="1" applyFill="1" applyBorder="1"/>
    <xf numFmtId="164" fontId="13" fillId="2" borderId="44" xfId="2" applyNumberFormat="1" applyFont="1" applyFill="1" applyBorder="1"/>
    <xf numFmtId="164" fontId="13" fillId="2" borderId="45" xfId="2" applyNumberFormat="1" applyFont="1" applyFill="1" applyBorder="1" applyAlignment="1">
      <alignment horizontal="right"/>
    </xf>
    <xf numFmtId="0" fontId="13" fillId="0" borderId="29" xfId="2" applyFont="1" applyBorder="1"/>
    <xf numFmtId="164" fontId="13" fillId="0" borderId="30" xfId="2" applyNumberFormat="1" applyFont="1" applyBorder="1" applyAlignment="1">
      <alignment horizontal="justify"/>
    </xf>
    <xf numFmtId="10" fontId="13" fillId="0" borderId="46" xfId="2" applyNumberFormat="1" applyFont="1" applyBorder="1"/>
    <xf numFmtId="164" fontId="13" fillId="0" borderId="35" xfId="2" applyNumberFormat="1" applyFont="1" applyBorder="1" applyAlignment="1">
      <alignment horizontal="center"/>
    </xf>
    <xf numFmtId="164" fontId="13" fillId="0" borderId="47" xfId="2" applyNumberFormat="1" applyFont="1" applyBorder="1"/>
    <xf numFmtId="10" fontId="13" fillId="0" borderId="48" xfId="2" applyNumberFormat="1" applyFont="1" applyBorder="1"/>
    <xf numFmtId="0" fontId="29" fillId="5" borderId="43" xfId="2" applyFont="1" applyFill="1" applyBorder="1"/>
    <xf numFmtId="0" fontId="5" fillId="4" borderId="0" xfId="0" applyFont="1" applyFill="1"/>
    <xf numFmtId="0" fontId="21" fillId="6" borderId="2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21" fillId="6" borderId="3" xfId="0" applyFont="1" applyFill="1" applyBorder="1"/>
    <xf numFmtId="164" fontId="21" fillId="6" borderId="5" xfId="0" applyNumberFormat="1" applyFont="1" applyFill="1" applyBorder="1"/>
    <xf numFmtId="164" fontId="21" fillId="6" borderId="12" xfId="0" applyNumberFormat="1" applyFont="1" applyFill="1" applyBorder="1"/>
    <xf numFmtId="164" fontId="21" fillId="6" borderId="12" xfId="1" applyFont="1" applyFill="1" applyBorder="1"/>
    <xf numFmtId="164" fontId="21" fillId="6" borderId="12" xfId="0" applyNumberFormat="1" applyFont="1" applyFill="1" applyBorder="1" applyAlignment="1">
      <alignment horizontal="center"/>
    </xf>
    <xf numFmtId="164" fontId="21" fillId="6" borderId="3" xfId="0" applyNumberFormat="1" applyFont="1" applyFill="1" applyBorder="1"/>
    <xf numFmtId="164" fontId="21" fillId="6" borderId="18" xfId="0" applyNumberFormat="1" applyFont="1" applyFill="1" applyBorder="1"/>
    <xf numFmtId="0" fontId="21" fillId="6" borderId="2" xfId="0" applyFont="1" applyFill="1" applyBorder="1"/>
    <xf numFmtId="164" fontId="21" fillId="6" borderId="3" xfId="0" applyNumberFormat="1" applyFont="1" applyFill="1" applyBorder="1" applyAlignment="1">
      <alignment horizontal="center"/>
    </xf>
    <xf numFmtId="164" fontId="21" fillId="6" borderId="2" xfId="0" applyNumberFormat="1" applyFont="1" applyFill="1" applyBorder="1"/>
    <xf numFmtId="0" fontId="21" fillId="6" borderId="4" xfId="0" applyFont="1" applyFill="1" applyBorder="1" applyAlignment="1">
      <alignment horizontal="center"/>
    </xf>
    <xf numFmtId="0" fontId="21" fillId="6" borderId="5" xfId="0" applyFont="1" applyFill="1" applyBorder="1" applyAlignment="1">
      <alignment horizontal="center"/>
    </xf>
    <xf numFmtId="0" fontId="21" fillId="6" borderId="5" xfId="0" applyFont="1" applyFill="1" applyBorder="1"/>
    <xf numFmtId="164" fontId="21" fillId="6" borderId="18" xfId="0" applyNumberFormat="1" applyFont="1" applyFill="1" applyBorder="1" applyAlignment="1">
      <alignment horizontal="center"/>
    </xf>
    <xf numFmtId="164" fontId="21" fillId="6" borderId="8" xfId="0" applyNumberFormat="1" applyFont="1" applyFill="1" applyBorder="1"/>
    <xf numFmtId="0" fontId="21" fillId="7" borderId="3" xfId="0" applyFont="1" applyFill="1" applyBorder="1" applyAlignment="1">
      <alignment horizontal="center"/>
    </xf>
    <xf numFmtId="0" fontId="21" fillId="7" borderId="2" xfId="0" applyFont="1" applyFill="1" applyBorder="1" applyAlignment="1">
      <alignment horizontal="center"/>
    </xf>
    <xf numFmtId="0" fontId="18" fillId="7" borderId="5" xfId="0" applyFont="1" applyFill="1" applyBorder="1" applyAlignment="1">
      <alignment vertical="center"/>
    </xf>
    <xf numFmtId="164" fontId="21" fillId="7" borderId="19" xfId="0" applyNumberFormat="1" applyFont="1" applyFill="1" applyBorder="1" applyAlignment="1">
      <alignment vertical="center"/>
    </xf>
    <xf numFmtId="0" fontId="18" fillId="7" borderId="5" xfId="0" applyFont="1" applyFill="1" applyBorder="1"/>
    <xf numFmtId="164" fontId="21" fillId="7" borderId="19" xfId="0" applyNumberFormat="1" applyFont="1" applyFill="1" applyBorder="1"/>
    <xf numFmtId="0" fontId="21" fillId="7" borderId="2" xfId="0" applyFont="1" applyFill="1" applyBorder="1"/>
    <xf numFmtId="164" fontId="21" fillId="7" borderId="13" xfId="0" applyNumberFormat="1" applyFont="1" applyFill="1" applyBorder="1"/>
    <xf numFmtId="0" fontId="21" fillId="7" borderId="3" xfId="0" applyFont="1" applyFill="1" applyBorder="1"/>
    <xf numFmtId="164" fontId="21" fillId="0" borderId="5" xfId="0" applyNumberFormat="1" applyFont="1" applyBorder="1"/>
    <xf numFmtId="0" fontId="21" fillId="8" borderId="14" xfId="0" applyFont="1" applyFill="1" applyBorder="1"/>
    <xf numFmtId="0" fontId="21" fillId="8" borderId="13" xfId="0" applyFont="1" applyFill="1" applyBorder="1"/>
    <xf numFmtId="0" fontId="18" fillId="8" borderId="14" xfId="0" applyFont="1" applyFill="1" applyBorder="1"/>
    <xf numFmtId="164" fontId="18" fillId="8" borderId="14" xfId="0" applyNumberFormat="1" applyFont="1" applyFill="1" applyBorder="1"/>
    <xf numFmtId="0" fontId="21" fillId="8" borderId="14" xfId="0" applyFont="1" applyFill="1" applyBorder="1" applyAlignment="1">
      <alignment horizontal="center"/>
    </xf>
    <xf numFmtId="0" fontId="18" fillId="8" borderId="13" xfId="0" applyFont="1" applyFill="1" applyBorder="1"/>
    <xf numFmtId="164" fontId="18" fillId="8" borderId="13" xfId="0" applyNumberFormat="1" applyFont="1" applyFill="1" applyBorder="1"/>
    <xf numFmtId="164" fontId="21" fillId="7" borderId="20" xfId="0" applyNumberFormat="1" applyFont="1" applyFill="1" applyBorder="1"/>
    <xf numFmtId="0" fontId="21" fillId="7" borderId="17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6" fillId="0" borderId="3" xfId="0" applyFont="1" applyBorder="1"/>
    <xf numFmtId="0" fontId="1" fillId="2" borderId="8" xfId="0" applyFont="1" applyFill="1" applyBorder="1"/>
    <xf numFmtId="0" fontId="1" fillId="2" borderId="49" xfId="0" applyFont="1" applyFill="1" applyBorder="1"/>
    <xf numFmtId="0" fontId="1" fillId="2" borderId="5" xfId="0" applyFont="1" applyFill="1" applyBorder="1"/>
    <xf numFmtId="0" fontId="1" fillId="2" borderId="19" xfId="0" applyFont="1" applyFill="1" applyBorder="1"/>
    <xf numFmtId="164" fontId="4" fillId="0" borderId="5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17" xfId="0" applyFont="1" applyBorder="1"/>
    <xf numFmtId="164" fontId="21" fillId="7" borderId="24" xfId="0" applyNumberFormat="1" applyFont="1" applyFill="1" applyBorder="1" applyAlignment="1">
      <alignment vertical="center"/>
    </xf>
    <xf numFmtId="0" fontId="4" fillId="0" borderId="22" xfId="0" applyFont="1" applyBorder="1"/>
    <xf numFmtId="44" fontId="21" fillId="6" borderId="12" xfId="0" applyNumberFormat="1" applyFont="1" applyFill="1" applyBorder="1"/>
    <xf numFmtId="164" fontId="21" fillId="6" borderId="25" xfId="0" applyNumberFormat="1" applyFont="1" applyFill="1" applyBorder="1"/>
    <xf numFmtId="164" fontId="21" fillId="2" borderId="17" xfId="0" applyNumberFormat="1" applyFont="1" applyFill="1" applyBorder="1" applyAlignment="1">
      <alignment horizontal="center"/>
    </xf>
    <xf numFmtId="164" fontId="21" fillId="6" borderId="25" xfId="0" applyNumberFormat="1" applyFont="1" applyFill="1" applyBorder="1" applyAlignment="1">
      <alignment horizontal="center"/>
    </xf>
    <xf numFmtId="164" fontId="4" fillId="0" borderId="3" xfId="0" applyNumberFormat="1" applyFont="1" applyBorder="1"/>
    <xf numFmtId="164" fontId="4" fillId="0" borderId="17" xfId="0" applyNumberFormat="1" applyFont="1" applyBorder="1"/>
    <xf numFmtId="164" fontId="18" fillId="8" borderId="23" xfId="0" applyNumberFormat="1" applyFont="1" applyFill="1" applyBorder="1"/>
    <xf numFmtId="164" fontId="21" fillId="3" borderId="12" xfId="0" applyNumberFormat="1" applyFont="1" applyFill="1" applyBorder="1"/>
    <xf numFmtId="0" fontId="19" fillId="0" borderId="0" xfId="0" applyFont="1"/>
    <xf numFmtId="0" fontId="13" fillId="0" borderId="0" xfId="0" applyFont="1" applyAlignment="1">
      <alignment horizontal="center"/>
    </xf>
    <xf numFmtId="0" fontId="5" fillId="4" borderId="0" xfId="0" applyFont="1" applyFill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28" fillId="5" borderId="26" xfId="2" applyFont="1" applyFill="1" applyBorder="1" applyAlignment="1">
      <alignment horizontal="center"/>
    </xf>
    <xf numFmtId="0" fontId="28" fillId="5" borderId="27" xfId="2" applyFont="1" applyFill="1" applyBorder="1" applyAlignment="1">
      <alignment horizontal="center"/>
    </xf>
    <xf numFmtId="0" fontId="28" fillId="5" borderId="28" xfId="2" applyFont="1" applyFill="1" applyBorder="1" applyAlignment="1">
      <alignment horizontal="center"/>
    </xf>
    <xf numFmtId="0" fontId="30" fillId="4" borderId="0" xfId="2" applyFont="1" applyFill="1" applyAlignment="1">
      <alignment horizontal="center"/>
    </xf>
    <xf numFmtId="0" fontId="5" fillId="4" borderId="0" xfId="2" applyFont="1" applyFill="1" applyAlignment="1">
      <alignment horizontal="center"/>
    </xf>
    <xf numFmtId="0" fontId="25" fillId="4" borderId="0" xfId="2" applyFont="1" applyFill="1" applyAlignment="1">
      <alignment horizontal="center" vertical="center"/>
    </xf>
    <xf numFmtId="0" fontId="26" fillId="3" borderId="9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 wrapText="1"/>
    </xf>
    <xf numFmtId="0" fontId="27" fillId="3" borderId="6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top"/>
    </xf>
    <xf numFmtId="0" fontId="26" fillId="3" borderId="5" xfId="0" applyFont="1" applyFill="1" applyBorder="1" applyAlignment="1">
      <alignment horizontal="center" vertical="top"/>
    </xf>
  </cellXfs>
  <cellStyles count="3">
    <cellStyle name="Euro" xfId="1" xr:uid="{00000000-0005-0000-0000-000000000000}"/>
    <cellStyle name="Normale" xfId="0" builtinId="0"/>
    <cellStyle name="Normale 2" xfId="2" xr:uid="{824EB2C0-9882-424F-AA3E-FB3F4B063096}"/>
  </cellStyles>
  <dxfs count="0"/>
  <tableStyles count="0" defaultTableStyle="TableStyleMedium9" defaultPivotStyle="PivotStyleLight16"/>
  <colors>
    <mruColors>
      <color rgb="FF5DFFA6"/>
      <color rgb="FFDEDEDE"/>
      <color rgb="FFABFFD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3</xdr:col>
      <xdr:colOff>381000</xdr:colOff>
      <xdr:row>0</xdr:row>
      <xdr:rowOff>390525</xdr:rowOff>
    </xdr:to>
    <xdr:pic>
      <xdr:nvPicPr>
        <xdr:cNvPr id="1727" name="Immagine 26" descr="1OMCeO_logo trasparente_tesserino">
          <a:extLst>
            <a:ext uri="{FF2B5EF4-FFF2-40B4-BE49-F238E27FC236}">
              <a16:creationId xmlns:a16="http://schemas.microsoft.com/office/drawing/2014/main" id="{62B7C78C-2744-42F1-B601-838AD194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55</xdr:row>
      <xdr:rowOff>19050</xdr:rowOff>
    </xdr:from>
    <xdr:to>
      <xdr:col>3</xdr:col>
      <xdr:colOff>390525</xdr:colOff>
      <xdr:row>55</xdr:row>
      <xdr:rowOff>381000</xdr:rowOff>
    </xdr:to>
    <xdr:pic>
      <xdr:nvPicPr>
        <xdr:cNvPr id="1728" name="Immagine 26" descr="1OMCeO_logo trasparente_tesserino">
          <a:extLst>
            <a:ext uri="{FF2B5EF4-FFF2-40B4-BE49-F238E27FC236}">
              <a16:creationId xmlns:a16="http://schemas.microsoft.com/office/drawing/2014/main" id="{6E62464F-ECED-4064-9C90-928B3D61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325100"/>
          <a:ext cx="11620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112</xdr:row>
      <xdr:rowOff>19050</xdr:rowOff>
    </xdr:from>
    <xdr:to>
      <xdr:col>3</xdr:col>
      <xdr:colOff>381000</xdr:colOff>
      <xdr:row>112</xdr:row>
      <xdr:rowOff>390525</xdr:rowOff>
    </xdr:to>
    <xdr:pic>
      <xdr:nvPicPr>
        <xdr:cNvPr id="1729" name="Immagine 26" descr="1OMCeO_logo trasparente_tesserino">
          <a:extLst>
            <a:ext uri="{FF2B5EF4-FFF2-40B4-BE49-F238E27FC236}">
              <a16:creationId xmlns:a16="http://schemas.microsoft.com/office/drawing/2014/main" id="{B8C0C36E-9B24-4D9B-9651-DEE3AE77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7073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170</xdr:row>
      <xdr:rowOff>19050</xdr:rowOff>
    </xdr:from>
    <xdr:to>
      <xdr:col>3</xdr:col>
      <xdr:colOff>381000</xdr:colOff>
      <xdr:row>170</xdr:row>
      <xdr:rowOff>390525</xdr:rowOff>
    </xdr:to>
    <xdr:pic>
      <xdr:nvPicPr>
        <xdr:cNvPr id="1730" name="Immagine 26" descr="1OMCeO_logo trasparente_tesserino">
          <a:extLst>
            <a:ext uri="{FF2B5EF4-FFF2-40B4-BE49-F238E27FC236}">
              <a16:creationId xmlns:a16="http://schemas.microsoft.com/office/drawing/2014/main" id="{000E2968-2A0C-4408-A927-4AF6C5D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16580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226</xdr:row>
      <xdr:rowOff>19050</xdr:rowOff>
    </xdr:from>
    <xdr:to>
      <xdr:col>3</xdr:col>
      <xdr:colOff>381000</xdr:colOff>
      <xdr:row>226</xdr:row>
      <xdr:rowOff>390525</xdr:rowOff>
    </xdr:to>
    <xdr:pic>
      <xdr:nvPicPr>
        <xdr:cNvPr id="1731" name="Immagine 26" descr="1OMCeO_logo trasparente_tesserino">
          <a:extLst>
            <a:ext uri="{FF2B5EF4-FFF2-40B4-BE49-F238E27FC236}">
              <a16:creationId xmlns:a16="http://schemas.microsoft.com/office/drawing/2014/main" id="{BD27FE39-5C75-4560-95E7-EEBE8BA9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519475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284</xdr:row>
      <xdr:rowOff>28575</xdr:rowOff>
    </xdr:from>
    <xdr:to>
      <xdr:col>3</xdr:col>
      <xdr:colOff>381000</xdr:colOff>
      <xdr:row>284</xdr:row>
      <xdr:rowOff>400050</xdr:rowOff>
    </xdr:to>
    <xdr:pic>
      <xdr:nvPicPr>
        <xdr:cNvPr id="1732" name="Immagine 26" descr="1OMCeO_logo trasparente_tesserino">
          <a:extLst>
            <a:ext uri="{FF2B5EF4-FFF2-40B4-BE49-F238E27FC236}">
              <a16:creationId xmlns:a16="http://schemas.microsoft.com/office/drawing/2014/main" id="{9F1BEA66-1E0F-4896-953E-3F1615DD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1939825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0</xdr:row>
      <xdr:rowOff>0</xdr:rowOff>
    </xdr:from>
    <xdr:ext cx="0" cy="200025"/>
    <xdr:pic>
      <xdr:nvPicPr>
        <xdr:cNvPr id="2" name="Immagine 3">
          <a:extLst>
            <a:ext uri="{FF2B5EF4-FFF2-40B4-BE49-F238E27FC236}">
              <a16:creationId xmlns:a16="http://schemas.microsoft.com/office/drawing/2014/main" id="{C6A26CC3-5D37-4633-80F9-BFC984A5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29250" y="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76210</xdr:colOff>
      <xdr:row>0</xdr:row>
      <xdr:rowOff>87632</xdr:rowOff>
    </xdr:from>
    <xdr:to>
      <xdr:col>1</xdr:col>
      <xdr:colOff>1536660</xdr:colOff>
      <xdr:row>0</xdr:row>
      <xdr:rowOff>533881</xdr:rowOff>
    </xdr:to>
    <xdr:pic>
      <xdr:nvPicPr>
        <xdr:cNvPr id="3" name="Immagine 26" descr="1OMCeO_logo trasparente_tesserino">
          <a:extLst>
            <a:ext uri="{FF2B5EF4-FFF2-40B4-BE49-F238E27FC236}">
              <a16:creationId xmlns:a16="http://schemas.microsoft.com/office/drawing/2014/main" id="{0F35B62A-51A0-4372-8D62-ED812E60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10" y="87632"/>
          <a:ext cx="1460450" cy="446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9525</xdr:colOff>
      <xdr:row>1</xdr:row>
      <xdr:rowOff>76200</xdr:rowOff>
    </xdr:from>
    <xdr:ext cx="0" cy="200025"/>
    <xdr:pic>
      <xdr:nvPicPr>
        <xdr:cNvPr id="4" name="Immagine 3">
          <a:extLst>
            <a:ext uri="{FF2B5EF4-FFF2-40B4-BE49-F238E27FC236}">
              <a16:creationId xmlns:a16="http://schemas.microsoft.com/office/drawing/2014/main" id="{8FF2BA15-B10D-48C0-940E-EA78BB2A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30075" y="6572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30480</xdr:rowOff>
    </xdr:from>
    <xdr:to>
      <xdr:col>1</xdr:col>
      <xdr:colOff>1234440</xdr:colOff>
      <xdr:row>0</xdr:row>
      <xdr:rowOff>396240</xdr:rowOff>
    </xdr:to>
    <xdr:pic>
      <xdr:nvPicPr>
        <xdr:cNvPr id="3" name="Immagine 26" descr="1OMCeO_logo trasparente_tesserino">
          <a:extLst>
            <a:ext uri="{FF2B5EF4-FFF2-40B4-BE49-F238E27FC236}">
              <a16:creationId xmlns:a16="http://schemas.microsoft.com/office/drawing/2014/main" id="{A15C9B64-15B6-4542-B14F-8CC5FAAF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0480"/>
          <a:ext cx="119634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1"/>
  <sheetViews>
    <sheetView topLeftCell="A133" zoomScale="118" zoomScaleNormal="118" workbookViewId="0">
      <selection activeCell="J166" sqref="J166"/>
    </sheetView>
  </sheetViews>
  <sheetFormatPr defaultRowHeight="12.75" x14ac:dyDescent="0.2"/>
  <cols>
    <col min="1" max="1" width="2.140625" customWidth="1"/>
    <col min="2" max="3" width="5.85546875" customWidth="1"/>
    <col min="4" max="4" width="5.7109375" customWidth="1"/>
    <col min="5" max="5" width="56" customWidth="1"/>
    <col min="6" max="6" width="16.5703125" customWidth="1"/>
    <col min="7" max="7" width="17" customWidth="1"/>
    <col min="8" max="8" width="16.5703125" customWidth="1"/>
    <col min="9" max="9" width="17" customWidth="1"/>
    <col min="10" max="10" width="16.85546875" customWidth="1"/>
    <col min="11" max="12" width="19.7109375" customWidth="1"/>
    <col min="13" max="13" width="8.42578125" customWidth="1"/>
    <col min="14" max="14" width="0.28515625" customWidth="1"/>
    <col min="15" max="15" width="9.140625" customWidth="1"/>
    <col min="16" max="16" width="0.42578125" customWidth="1"/>
  </cols>
  <sheetData>
    <row r="1" spans="2:18" ht="31.9" customHeight="1" x14ac:dyDescent="0.2">
      <c r="B1" s="225"/>
      <c r="C1" s="225"/>
      <c r="E1" s="25"/>
      <c r="F1" s="24"/>
    </row>
    <row r="2" spans="2:18" ht="27" customHeight="1" x14ac:dyDescent="0.35">
      <c r="B2" s="165" t="s">
        <v>196</v>
      </c>
      <c r="C2" s="165"/>
      <c r="D2" s="165"/>
      <c r="E2" s="165"/>
      <c r="F2" s="165"/>
      <c r="G2" s="165"/>
      <c r="H2" s="165"/>
      <c r="I2" s="165"/>
      <c r="J2" s="165"/>
      <c r="K2" s="165"/>
      <c r="L2" s="29"/>
      <c r="M2" s="13">
        <v>1</v>
      </c>
      <c r="N2" s="11" t="s">
        <v>27</v>
      </c>
      <c r="O2" s="2" t="s">
        <v>27</v>
      </c>
      <c r="P2" s="2"/>
    </row>
    <row r="3" spans="2:18" ht="3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8" ht="18.95" customHeight="1" x14ac:dyDescent="0.2">
      <c r="B4" s="3"/>
      <c r="C4" s="4"/>
      <c r="D4" s="4" t="s">
        <v>6</v>
      </c>
      <c r="E4" s="5"/>
      <c r="F4" s="62" t="s">
        <v>7</v>
      </c>
      <c r="G4" s="63" t="s">
        <v>8</v>
      </c>
      <c r="H4" s="64" t="s">
        <v>197</v>
      </c>
      <c r="I4" s="65"/>
      <c r="J4" s="66"/>
      <c r="K4" s="66" t="s">
        <v>178</v>
      </c>
      <c r="L4" s="66" t="s">
        <v>199</v>
      </c>
    </row>
    <row r="5" spans="2:18" ht="17.45" customHeight="1" x14ac:dyDescent="0.25">
      <c r="B5" s="33"/>
      <c r="C5" s="34"/>
      <c r="D5" s="32"/>
      <c r="E5" s="32"/>
      <c r="F5" s="67" t="s">
        <v>3</v>
      </c>
      <c r="G5" s="67" t="s">
        <v>5</v>
      </c>
      <c r="H5" s="67" t="s">
        <v>9</v>
      </c>
      <c r="I5" s="68" t="s">
        <v>10</v>
      </c>
      <c r="J5" s="68" t="s">
        <v>11</v>
      </c>
      <c r="K5" s="68" t="s">
        <v>10</v>
      </c>
      <c r="L5" s="68" t="s">
        <v>10</v>
      </c>
    </row>
    <row r="6" spans="2:18" ht="17.25" customHeight="1" x14ac:dyDescent="0.25">
      <c r="B6" s="72" t="s">
        <v>0</v>
      </c>
      <c r="C6" s="72" t="s">
        <v>1</v>
      </c>
      <c r="D6" s="68" t="s">
        <v>2</v>
      </c>
      <c r="E6" s="68" t="s">
        <v>36</v>
      </c>
      <c r="F6" s="68" t="s">
        <v>4</v>
      </c>
      <c r="G6" s="68" t="s">
        <v>201</v>
      </c>
      <c r="H6" s="69"/>
      <c r="I6" s="68" t="s">
        <v>198</v>
      </c>
      <c r="J6" s="68" t="s">
        <v>12</v>
      </c>
      <c r="K6" s="120"/>
      <c r="L6" s="121"/>
    </row>
    <row r="7" spans="2:18" ht="17.45" customHeight="1" x14ac:dyDescent="0.25">
      <c r="B7" s="73"/>
      <c r="C7" s="73"/>
      <c r="D7" s="71"/>
      <c r="E7" s="71"/>
      <c r="F7" s="70" t="s">
        <v>200</v>
      </c>
      <c r="G7" s="70" t="s">
        <v>27</v>
      </c>
      <c r="H7" s="71"/>
      <c r="I7" s="71"/>
      <c r="J7" s="70" t="s">
        <v>198</v>
      </c>
      <c r="K7" s="122"/>
      <c r="L7" s="123"/>
    </row>
    <row r="8" spans="2:18" ht="18" customHeight="1" x14ac:dyDescent="0.25">
      <c r="B8" s="6"/>
      <c r="C8" s="6"/>
      <c r="D8" s="7"/>
      <c r="E8" s="7"/>
      <c r="F8" s="30">
        <v>1</v>
      </c>
      <c r="G8" s="30">
        <v>2</v>
      </c>
      <c r="H8" s="30" t="s">
        <v>13</v>
      </c>
      <c r="I8" s="30">
        <v>4</v>
      </c>
      <c r="J8" s="30">
        <v>5</v>
      </c>
      <c r="K8" s="30">
        <v>6</v>
      </c>
      <c r="L8" s="30">
        <v>7</v>
      </c>
    </row>
    <row r="9" spans="2:18" ht="1.9" customHeight="1" x14ac:dyDescent="0.25">
      <c r="B9" s="8"/>
      <c r="C9" s="8"/>
      <c r="D9" s="9"/>
      <c r="E9" s="9"/>
      <c r="F9" s="10"/>
      <c r="G9" s="10"/>
      <c r="H9" s="10"/>
      <c r="I9" s="10"/>
      <c r="J9" s="10"/>
      <c r="K9" s="117"/>
      <c r="L9" s="23"/>
    </row>
    <row r="10" spans="2:18" ht="17.25" customHeight="1" x14ac:dyDescent="0.25">
      <c r="B10" s="35"/>
      <c r="C10" s="35"/>
      <c r="D10" s="36"/>
      <c r="E10" s="37" t="s">
        <v>202</v>
      </c>
      <c r="F10" s="38"/>
      <c r="G10" s="38"/>
      <c r="H10" s="38"/>
      <c r="I10" s="38"/>
      <c r="J10" s="39">
        <v>255892.29</v>
      </c>
      <c r="K10" s="208" t="s">
        <v>27</v>
      </c>
      <c r="L10" s="208" t="s">
        <v>27</v>
      </c>
    </row>
    <row r="11" spans="2:18" ht="18" customHeight="1" x14ac:dyDescent="0.25">
      <c r="B11" s="40"/>
      <c r="C11" s="40"/>
      <c r="D11" s="41"/>
      <c r="E11" s="88" t="s">
        <v>203</v>
      </c>
      <c r="F11" s="119">
        <v>0</v>
      </c>
      <c r="G11" s="119">
        <v>196341.26</v>
      </c>
      <c r="H11" s="119">
        <f>(I11-G11)</f>
        <v>29884.00999999998</v>
      </c>
      <c r="I11" s="119">
        <v>226225.27</v>
      </c>
      <c r="J11" s="119"/>
      <c r="K11" s="119">
        <v>0</v>
      </c>
      <c r="L11" s="119">
        <v>0</v>
      </c>
    </row>
    <row r="12" spans="2:18" ht="18" customHeight="1" x14ac:dyDescent="0.25">
      <c r="B12" s="43" t="s">
        <v>14</v>
      </c>
      <c r="C12" s="44"/>
      <c r="D12" s="45"/>
      <c r="E12" s="118" t="s">
        <v>15</v>
      </c>
      <c r="F12" s="90"/>
      <c r="G12" s="46"/>
      <c r="H12" s="46"/>
      <c r="I12" s="90"/>
      <c r="J12" s="46"/>
      <c r="K12" s="209"/>
      <c r="L12" s="210"/>
    </row>
    <row r="13" spans="2:18" ht="17.25" customHeight="1" x14ac:dyDescent="0.25">
      <c r="B13" s="47"/>
      <c r="C13" s="47" t="s">
        <v>14</v>
      </c>
      <c r="D13" s="48"/>
      <c r="E13" s="42" t="s">
        <v>161</v>
      </c>
      <c r="F13" s="39"/>
      <c r="G13" s="39"/>
      <c r="H13" s="39"/>
      <c r="I13" s="39"/>
      <c r="J13" s="39"/>
      <c r="K13" s="209"/>
      <c r="L13" s="211"/>
    </row>
    <row r="14" spans="2:18" ht="17.25" customHeight="1" x14ac:dyDescent="0.25">
      <c r="B14" s="47"/>
      <c r="C14" s="47"/>
      <c r="D14" s="48">
        <v>1</v>
      </c>
      <c r="E14" s="41" t="s">
        <v>208</v>
      </c>
      <c r="F14" s="39">
        <v>830</v>
      </c>
      <c r="G14" s="39">
        <v>477200</v>
      </c>
      <c r="H14" s="39">
        <f>(I14-G14)</f>
        <v>75360</v>
      </c>
      <c r="I14" s="39">
        <v>552560</v>
      </c>
      <c r="J14" s="39">
        <f>(F14+I14)</f>
        <v>553390</v>
      </c>
      <c r="K14" s="39">
        <v>670000</v>
      </c>
      <c r="L14" s="39">
        <v>680000</v>
      </c>
    </row>
    <row r="15" spans="2:18" ht="17.25" customHeight="1" x14ac:dyDescent="0.25">
      <c r="B15" s="47"/>
      <c r="C15" s="47"/>
      <c r="D15" s="48">
        <v>2</v>
      </c>
      <c r="E15" s="41" t="s">
        <v>211</v>
      </c>
      <c r="F15" s="39">
        <v>0</v>
      </c>
      <c r="G15" s="39">
        <v>23751</v>
      </c>
      <c r="H15" s="39">
        <f>(I15-G15)</f>
        <v>2470</v>
      </c>
      <c r="I15" s="39">
        <v>26221</v>
      </c>
      <c r="J15" s="39">
        <f t="shared" ref="J15:J19" si="0">(F15+I15)</f>
        <v>26221</v>
      </c>
      <c r="K15" s="39">
        <v>30870</v>
      </c>
      <c r="L15" s="39">
        <v>31871</v>
      </c>
      <c r="R15" s="14"/>
    </row>
    <row r="16" spans="2:18" ht="17.25" customHeight="1" x14ac:dyDescent="0.25">
      <c r="B16" s="47"/>
      <c r="C16" s="47"/>
      <c r="D16" s="48">
        <v>3</v>
      </c>
      <c r="E16" s="41" t="s">
        <v>209</v>
      </c>
      <c r="F16" s="39">
        <v>0</v>
      </c>
      <c r="G16" s="39">
        <v>4200</v>
      </c>
      <c r="H16" s="39">
        <f>(I16-G16)</f>
        <v>1000</v>
      </c>
      <c r="I16" s="39">
        <v>5200</v>
      </c>
      <c r="J16" s="39">
        <f t="shared" si="0"/>
        <v>5200</v>
      </c>
      <c r="K16" s="39">
        <v>6400</v>
      </c>
      <c r="L16" s="39">
        <v>6800</v>
      </c>
    </row>
    <row r="17" spans="2:13" ht="17.25" customHeight="1" x14ac:dyDescent="0.25">
      <c r="B17" s="47"/>
      <c r="C17" s="47"/>
      <c r="D17" s="48">
        <v>4</v>
      </c>
      <c r="E17" s="49" t="s">
        <v>210</v>
      </c>
      <c r="F17" s="39">
        <v>0</v>
      </c>
      <c r="G17" s="39">
        <v>6300</v>
      </c>
      <c r="H17" s="39">
        <f>(I17-G17)</f>
        <v>1350</v>
      </c>
      <c r="I17" s="39">
        <v>7650</v>
      </c>
      <c r="J17" s="39">
        <f t="shared" si="0"/>
        <v>7650</v>
      </c>
      <c r="K17" s="39">
        <v>6400</v>
      </c>
      <c r="L17" s="39">
        <v>6400</v>
      </c>
    </row>
    <row r="18" spans="2:13" ht="17.25" customHeight="1" x14ac:dyDescent="0.25">
      <c r="B18" s="47"/>
      <c r="C18" s="47"/>
      <c r="D18" s="48">
        <v>5</v>
      </c>
      <c r="E18" s="49" t="s">
        <v>206</v>
      </c>
      <c r="F18" s="39">
        <v>0</v>
      </c>
      <c r="G18" s="39">
        <v>117</v>
      </c>
      <c r="H18" s="39">
        <f t="shared" ref="H18" si="1">(I18-G18)</f>
        <v>20</v>
      </c>
      <c r="I18" s="39">
        <v>137</v>
      </c>
      <c r="J18" s="39">
        <f t="shared" si="0"/>
        <v>137</v>
      </c>
      <c r="K18" s="39">
        <v>147</v>
      </c>
      <c r="L18" s="39">
        <v>147</v>
      </c>
    </row>
    <row r="19" spans="2:13" ht="17.25" customHeight="1" x14ac:dyDescent="0.25">
      <c r="B19" s="47"/>
      <c r="C19" s="47"/>
      <c r="D19" s="48">
        <v>6</v>
      </c>
      <c r="E19" s="49" t="s">
        <v>207</v>
      </c>
      <c r="F19" s="50">
        <v>0</v>
      </c>
      <c r="G19" s="50">
        <v>1050</v>
      </c>
      <c r="H19" s="50">
        <f>(I19-G19)</f>
        <v>150</v>
      </c>
      <c r="I19" s="50">
        <v>1200</v>
      </c>
      <c r="J19" s="50">
        <f t="shared" si="0"/>
        <v>1200</v>
      </c>
      <c r="K19" s="50">
        <v>1200</v>
      </c>
      <c r="L19" s="50">
        <v>1200</v>
      </c>
    </row>
    <row r="20" spans="2:13" ht="0.75" customHeight="1" x14ac:dyDescent="0.25">
      <c r="B20" s="47"/>
      <c r="C20" s="47"/>
      <c r="D20" s="48"/>
      <c r="E20" s="41"/>
      <c r="F20" s="39"/>
      <c r="G20" s="39"/>
      <c r="H20" s="39"/>
      <c r="I20" s="39"/>
      <c r="J20" s="39"/>
      <c r="K20" s="39"/>
      <c r="L20" s="39"/>
    </row>
    <row r="21" spans="2:13" ht="18" customHeight="1" x14ac:dyDescent="0.25">
      <c r="B21" s="166"/>
      <c r="C21" s="166"/>
      <c r="D21" s="167"/>
      <c r="E21" s="168" t="s">
        <v>25</v>
      </c>
      <c r="F21" s="169">
        <f>SUM(F14+F15+F17+F19+F20)</f>
        <v>830</v>
      </c>
      <c r="G21" s="169">
        <f>(G14+G15+G16+G17+G18+G19)</f>
        <v>512618</v>
      </c>
      <c r="H21" s="169">
        <f>(H14+H15+H16+H17+H18+H19)</f>
        <v>80350</v>
      </c>
      <c r="I21" s="169">
        <f>(I14+I15+I16+I17+I18+I19)</f>
        <v>592968</v>
      </c>
      <c r="J21" s="169">
        <f>(F21+I21)</f>
        <v>593798</v>
      </c>
      <c r="K21" s="169">
        <f>(K14+K15+K16+K17+K18+K19)</f>
        <v>715017</v>
      </c>
      <c r="L21" s="169">
        <f>(L14+L15+L16+L17+L18+L19)</f>
        <v>726418</v>
      </c>
    </row>
    <row r="22" spans="2:13" ht="18" customHeight="1" thickBot="1" x14ac:dyDescent="0.3">
      <c r="B22" s="183"/>
      <c r="C22" s="184"/>
      <c r="D22" s="183"/>
      <c r="E22" s="185" t="s">
        <v>34</v>
      </c>
      <c r="F22" s="186">
        <f>(F21)</f>
        <v>830</v>
      </c>
      <c r="G22" s="186">
        <f>(G21)</f>
        <v>512618</v>
      </c>
      <c r="H22" s="186">
        <f>(I22-G22)</f>
        <v>80350</v>
      </c>
      <c r="I22" s="186">
        <f>(I21)</f>
        <v>592968</v>
      </c>
      <c r="J22" s="186">
        <f>(F22+I22)</f>
        <v>593798</v>
      </c>
      <c r="K22" s="212">
        <f>(K21)</f>
        <v>715017</v>
      </c>
      <c r="L22" s="212">
        <f>(L21)</f>
        <v>726418</v>
      </c>
    </row>
    <row r="23" spans="2:13" ht="2.4500000000000002" customHeight="1" thickTop="1" x14ac:dyDescent="0.25">
      <c r="B23" s="47"/>
      <c r="C23" s="47"/>
      <c r="D23" s="48"/>
      <c r="E23" s="41"/>
      <c r="F23" s="51"/>
      <c r="G23" s="39"/>
      <c r="H23" s="39"/>
      <c r="I23" s="39">
        <f>SUM(I14:I21)</f>
        <v>1185936</v>
      </c>
      <c r="J23" s="39"/>
      <c r="K23" s="209"/>
      <c r="L23" s="213"/>
    </row>
    <row r="24" spans="2:13" ht="17.25" customHeight="1" x14ac:dyDescent="0.25">
      <c r="B24" s="52" t="s">
        <v>16</v>
      </c>
      <c r="C24" s="47"/>
      <c r="D24" s="48"/>
      <c r="E24" s="42" t="s">
        <v>38</v>
      </c>
      <c r="F24" s="51"/>
      <c r="G24" s="39"/>
      <c r="H24" s="39"/>
      <c r="I24" s="39"/>
      <c r="J24" s="39"/>
      <c r="K24" s="209"/>
      <c r="L24" s="211"/>
    </row>
    <row r="25" spans="2:13" ht="17.25" customHeight="1" x14ac:dyDescent="0.25">
      <c r="B25" s="47"/>
      <c r="C25" s="47" t="s">
        <v>16</v>
      </c>
      <c r="D25" s="48"/>
      <c r="E25" s="42" t="s">
        <v>17</v>
      </c>
      <c r="F25" s="51"/>
      <c r="G25" s="39"/>
      <c r="H25" s="39"/>
      <c r="I25" s="39"/>
      <c r="J25" s="39"/>
      <c r="K25" s="209"/>
      <c r="L25" s="211"/>
    </row>
    <row r="26" spans="2:13" ht="17.25" customHeight="1" x14ac:dyDescent="0.25">
      <c r="B26" s="47"/>
      <c r="C26" s="47"/>
      <c r="D26" s="48">
        <v>7</v>
      </c>
      <c r="E26" s="41" t="s">
        <v>164</v>
      </c>
      <c r="F26" s="39">
        <v>0</v>
      </c>
      <c r="G26" s="39">
        <v>500</v>
      </c>
      <c r="H26" s="53">
        <f>(I26-G26)</f>
        <v>400</v>
      </c>
      <c r="I26" s="39">
        <v>900</v>
      </c>
      <c r="J26" s="39">
        <f>(F26+I26)</f>
        <v>900</v>
      </c>
      <c r="K26" s="39">
        <v>900</v>
      </c>
      <c r="L26" s="39">
        <v>900</v>
      </c>
    </row>
    <row r="27" spans="2:13" ht="17.25" customHeight="1" x14ac:dyDescent="0.25">
      <c r="B27" s="47"/>
      <c r="C27" s="47"/>
      <c r="D27" s="48">
        <v>8</v>
      </c>
      <c r="E27" s="41" t="s">
        <v>18</v>
      </c>
      <c r="F27" s="39">
        <v>0</v>
      </c>
      <c r="G27" s="54" t="s">
        <v>37</v>
      </c>
      <c r="H27" s="53">
        <v>0</v>
      </c>
      <c r="I27" s="54" t="s">
        <v>37</v>
      </c>
      <c r="J27" s="39">
        <v>0</v>
      </c>
      <c r="K27" s="54" t="s">
        <v>37</v>
      </c>
      <c r="L27" s="54" t="s">
        <v>37</v>
      </c>
    </row>
    <row r="28" spans="2:13" ht="17.25" customHeight="1" x14ac:dyDescent="0.25">
      <c r="B28" s="47"/>
      <c r="C28" s="47"/>
      <c r="D28" s="48">
        <v>9</v>
      </c>
      <c r="E28" s="41" t="s">
        <v>19</v>
      </c>
      <c r="F28" s="39">
        <v>0</v>
      </c>
      <c r="G28" s="39">
        <v>500</v>
      </c>
      <c r="H28" s="53">
        <f>(I28-G28)</f>
        <v>0</v>
      </c>
      <c r="I28" s="39">
        <v>500</v>
      </c>
      <c r="J28" s="39">
        <f>(F28+I28)</f>
        <v>500</v>
      </c>
      <c r="K28" s="39">
        <v>500</v>
      </c>
      <c r="L28" s="39">
        <v>500</v>
      </c>
      <c r="M28" s="21"/>
    </row>
    <row r="29" spans="2:13" ht="17.25" customHeight="1" x14ac:dyDescent="0.25">
      <c r="B29" s="47"/>
      <c r="C29" s="47"/>
      <c r="D29" s="48">
        <v>10</v>
      </c>
      <c r="E29" s="41" t="s">
        <v>20</v>
      </c>
      <c r="F29" s="39">
        <v>0</v>
      </c>
      <c r="G29" s="54" t="s">
        <v>37</v>
      </c>
      <c r="H29" s="53">
        <v>0</v>
      </c>
      <c r="I29" s="54" t="s">
        <v>37</v>
      </c>
      <c r="J29" s="39">
        <v>0</v>
      </c>
      <c r="K29" s="54" t="s">
        <v>37</v>
      </c>
      <c r="L29" s="54" t="s">
        <v>37</v>
      </c>
    </row>
    <row r="30" spans="2:13" ht="0.75" customHeight="1" x14ac:dyDescent="0.25">
      <c r="B30" s="47"/>
      <c r="C30" s="47"/>
      <c r="D30" s="48"/>
      <c r="E30" s="41"/>
      <c r="F30" s="39">
        <v>0</v>
      </c>
      <c r="G30" s="39">
        <f>SUM(F30)</f>
        <v>0</v>
      </c>
      <c r="H30" s="53"/>
      <c r="I30" s="39">
        <f>SUM(H30)</f>
        <v>0</v>
      </c>
      <c r="J30" s="39"/>
      <c r="K30" s="39">
        <f>SUM(J30)</f>
        <v>0</v>
      </c>
      <c r="L30" s="39">
        <f>SUM(K30)</f>
        <v>0</v>
      </c>
    </row>
    <row r="31" spans="2:13" ht="18" customHeight="1" x14ac:dyDescent="0.25">
      <c r="B31" s="166"/>
      <c r="C31" s="166"/>
      <c r="D31" s="167"/>
      <c r="E31" s="168" t="s">
        <v>26</v>
      </c>
      <c r="F31" s="170">
        <f>(F26+F27+F28+F29)</f>
        <v>0</v>
      </c>
      <c r="G31" s="170">
        <f>(G26+G28)</f>
        <v>1000</v>
      </c>
      <c r="H31" s="171">
        <f>(I31-G31)</f>
        <v>400</v>
      </c>
      <c r="I31" s="170">
        <f>(I26+I28)</f>
        <v>1400</v>
      </c>
      <c r="J31" s="214">
        <f>F31+I31</f>
        <v>1400</v>
      </c>
      <c r="K31" s="170">
        <f>(K26+K28)</f>
        <v>1400</v>
      </c>
      <c r="L31" s="215">
        <f>(L26+L28)</f>
        <v>1400</v>
      </c>
    </row>
    <row r="32" spans="2:13" ht="1.1499999999999999" customHeight="1" x14ac:dyDescent="0.25">
      <c r="B32" s="47"/>
      <c r="C32" s="47"/>
      <c r="D32" s="48"/>
      <c r="E32" s="41"/>
      <c r="F32" s="39"/>
      <c r="G32" s="39"/>
      <c r="H32" s="39"/>
      <c r="I32" s="39"/>
      <c r="J32" s="39"/>
      <c r="K32" s="209"/>
      <c r="L32" s="211"/>
    </row>
    <row r="33" spans="2:12" ht="17.25" customHeight="1" x14ac:dyDescent="0.25">
      <c r="B33" s="47"/>
      <c r="C33" s="47" t="s">
        <v>21</v>
      </c>
      <c r="D33" s="48"/>
      <c r="E33" s="42" t="s">
        <v>22</v>
      </c>
      <c r="F33" s="39"/>
      <c r="G33" s="39"/>
      <c r="H33" s="39"/>
      <c r="I33" s="39"/>
      <c r="J33" s="39"/>
      <c r="K33" s="209"/>
      <c r="L33" s="211"/>
    </row>
    <row r="34" spans="2:12" ht="17.25" customHeight="1" x14ac:dyDescent="0.25">
      <c r="B34" s="47"/>
      <c r="C34" s="47"/>
      <c r="D34" s="48">
        <v>11</v>
      </c>
      <c r="E34" s="49" t="s">
        <v>23</v>
      </c>
      <c r="F34" s="46">
        <v>11497.31</v>
      </c>
      <c r="G34" s="55">
        <v>2500</v>
      </c>
      <c r="H34" s="39">
        <f>(I34-G34)</f>
        <v>2500</v>
      </c>
      <c r="I34" s="55">
        <v>5000</v>
      </c>
      <c r="J34" s="39">
        <f>(F34+I34)</f>
        <v>16497.309999999998</v>
      </c>
      <c r="K34" s="55">
        <v>3500</v>
      </c>
      <c r="L34" s="216">
        <v>3500</v>
      </c>
    </row>
    <row r="35" spans="2:12" ht="17.25" customHeight="1" x14ac:dyDescent="0.25">
      <c r="B35" s="47"/>
      <c r="C35" s="47"/>
      <c r="D35" s="48">
        <v>12</v>
      </c>
      <c r="E35" s="41" t="s">
        <v>24</v>
      </c>
      <c r="F35" s="39">
        <v>0</v>
      </c>
      <c r="G35" s="55" t="s">
        <v>37</v>
      </c>
      <c r="H35" s="54">
        <v>0</v>
      </c>
      <c r="I35" s="55" t="s">
        <v>37</v>
      </c>
      <c r="J35" s="39">
        <v>0</v>
      </c>
      <c r="K35" s="55" t="s">
        <v>37</v>
      </c>
      <c r="L35" s="216" t="s">
        <v>37</v>
      </c>
    </row>
    <row r="36" spans="2:12" ht="0.75" customHeight="1" x14ac:dyDescent="0.25">
      <c r="B36" s="47"/>
      <c r="C36" s="47"/>
      <c r="D36" s="48"/>
      <c r="E36" s="41"/>
      <c r="F36" s="50">
        <f>SUM(D36:E36)</f>
        <v>0</v>
      </c>
      <c r="G36" s="55">
        <f>SUM(D36:F36)</f>
        <v>0</v>
      </c>
      <c r="H36" s="50"/>
      <c r="I36" s="55">
        <f>SUM(F36:H36)</f>
        <v>0</v>
      </c>
      <c r="J36" s="39"/>
      <c r="K36" s="55">
        <f>SUM(H36:J36)</f>
        <v>0</v>
      </c>
      <c r="L36" s="216">
        <f>SUM(I36:K36)</f>
        <v>0</v>
      </c>
    </row>
    <row r="37" spans="2:12" ht="18" customHeight="1" x14ac:dyDescent="0.25">
      <c r="B37" s="166"/>
      <c r="C37" s="166"/>
      <c r="D37" s="167"/>
      <c r="E37" s="168" t="s">
        <v>28</v>
      </c>
      <c r="F37" s="170">
        <f>(F34+F35)</f>
        <v>11497.31</v>
      </c>
      <c r="G37" s="172">
        <f>G34</f>
        <v>2500</v>
      </c>
      <c r="H37" s="173">
        <f>(H32+H33+H34+H35)</f>
        <v>2500</v>
      </c>
      <c r="I37" s="172">
        <f>I34</f>
        <v>5000</v>
      </c>
      <c r="J37" s="170">
        <f>(F37+I37)</f>
        <v>16497.309999999998</v>
      </c>
      <c r="K37" s="172">
        <f>K34</f>
        <v>3500</v>
      </c>
      <c r="L37" s="217">
        <f>L34</f>
        <v>3500</v>
      </c>
    </row>
    <row r="38" spans="2:12" ht="2.1" customHeight="1" x14ac:dyDescent="0.25">
      <c r="B38" s="47"/>
      <c r="C38" s="47"/>
      <c r="D38" s="48"/>
      <c r="E38" s="41"/>
      <c r="F38" s="39"/>
      <c r="G38" s="39"/>
      <c r="H38" s="39"/>
      <c r="I38" s="39"/>
      <c r="J38" s="39"/>
      <c r="K38" s="209"/>
      <c r="L38" s="211"/>
    </row>
    <row r="39" spans="2:12" ht="17.25" customHeight="1" x14ac:dyDescent="0.25">
      <c r="B39" s="47"/>
      <c r="C39" s="47" t="s">
        <v>29</v>
      </c>
      <c r="D39" s="48"/>
      <c r="E39" s="42" t="s">
        <v>30</v>
      </c>
      <c r="F39" s="39"/>
      <c r="G39" s="39"/>
      <c r="H39" s="39" t="s">
        <v>27</v>
      </c>
      <c r="I39" s="39"/>
      <c r="J39" s="39" t="s">
        <v>27</v>
      </c>
      <c r="K39" s="218"/>
      <c r="L39" s="219"/>
    </row>
    <row r="40" spans="2:12" ht="17.25" customHeight="1" x14ac:dyDescent="0.25">
      <c r="B40" s="47"/>
      <c r="C40" s="47"/>
      <c r="D40" s="48">
        <v>13</v>
      </c>
      <c r="E40" s="41" t="s">
        <v>31</v>
      </c>
      <c r="F40" s="39">
        <v>0</v>
      </c>
      <c r="G40" s="54" t="s">
        <v>37</v>
      </c>
      <c r="H40" s="54" t="s">
        <v>27</v>
      </c>
      <c r="I40" s="54" t="s">
        <v>37</v>
      </c>
      <c r="J40" s="39">
        <v>0</v>
      </c>
      <c r="K40" s="54" t="s">
        <v>37</v>
      </c>
      <c r="L40" s="54" t="s">
        <v>37</v>
      </c>
    </row>
    <row r="41" spans="2:12" ht="17.25" customHeight="1" x14ac:dyDescent="0.25">
      <c r="B41" s="47"/>
      <c r="C41" s="47"/>
      <c r="D41" s="48">
        <v>14</v>
      </c>
      <c r="E41" s="56" t="s">
        <v>156</v>
      </c>
      <c r="F41" s="39">
        <v>516.46</v>
      </c>
      <c r="G41" s="39">
        <v>8000</v>
      </c>
      <c r="H41" s="39">
        <f>(I41-G41)</f>
        <v>0</v>
      </c>
      <c r="I41" s="39">
        <v>8000</v>
      </c>
      <c r="J41" s="39">
        <f>(F41+I41)</f>
        <v>8516.4599999999991</v>
      </c>
      <c r="K41" s="39">
        <v>8000</v>
      </c>
      <c r="L41" s="39">
        <v>8000</v>
      </c>
    </row>
    <row r="42" spans="2:12" ht="17.25" customHeight="1" x14ac:dyDescent="0.25">
      <c r="B42" s="47"/>
      <c r="C42" s="47"/>
      <c r="D42" s="48">
        <v>15</v>
      </c>
      <c r="E42" s="57" t="s">
        <v>173</v>
      </c>
      <c r="F42" s="39">
        <v>0</v>
      </c>
      <c r="G42" s="54">
        <v>39000</v>
      </c>
      <c r="H42" s="39">
        <f>(I42-G42)</f>
        <v>-11000</v>
      </c>
      <c r="I42" s="55">
        <v>28000</v>
      </c>
      <c r="J42" s="39">
        <f>(F42+I42)</f>
        <v>28000</v>
      </c>
      <c r="K42" s="54">
        <v>30000</v>
      </c>
      <c r="L42" s="54">
        <v>30000</v>
      </c>
    </row>
    <row r="43" spans="2:12" ht="17.25" customHeight="1" x14ac:dyDescent="0.25">
      <c r="B43" s="47"/>
      <c r="C43" s="47"/>
      <c r="D43" s="48">
        <v>16</v>
      </c>
      <c r="E43" s="49" t="s">
        <v>215</v>
      </c>
      <c r="F43" s="46">
        <v>383.36</v>
      </c>
      <c r="G43" s="54">
        <v>1856.4</v>
      </c>
      <c r="H43" s="39">
        <f>(I43-G43)</f>
        <v>0</v>
      </c>
      <c r="I43" s="54">
        <v>1856.4</v>
      </c>
      <c r="J43" s="39">
        <f>(F43+I43)</f>
        <v>2239.7600000000002</v>
      </c>
      <c r="K43" s="54">
        <v>1908.4</v>
      </c>
      <c r="L43" s="54">
        <v>1944.8</v>
      </c>
    </row>
    <row r="44" spans="2:12" ht="0.75" customHeight="1" x14ac:dyDescent="0.25">
      <c r="B44" s="47"/>
      <c r="C44" s="47"/>
      <c r="D44" s="48"/>
      <c r="E44" s="41"/>
      <c r="F44" s="39" t="s">
        <v>27</v>
      </c>
      <c r="G44" s="39"/>
      <c r="H44" s="39"/>
      <c r="I44" s="39"/>
      <c r="J44" s="39"/>
      <c r="K44" s="39"/>
      <c r="L44" s="39"/>
    </row>
    <row r="45" spans="2:12" ht="18" customHeight="1" x14ac:dyDescent="0.25">
      <c r="B45" s="166"/>
      <c r="C45" s="166"/>
      <c r="D45" s="167"/>
      <c r="E45" s="168" t="s">
        <v>32</v>
      </c>
      <c r="F45" s="174">
        <f>(F40+F41+F42+F43)</f>
        <v>899.82</v>
      </c>
      <c r="G45" s="174">
        <f>(G41+G42+G43)</f>
        <v>48856.4</v>
      </c>
      <c r="H45" s="174">
        <f>(H41+H42+H43)</f>
        <v>-11000</v>
      </c>
      <c r="I45" s="174">
        <f>(I41+I42+I43)</f>
        <v>37856.400000000001</v>
      </c>
      <c r="J45" s="174">
        <f>(F45+I45)</f>
        <v>38756.22</v>
      </c>
      <c r="K45" s="174">
        <f>(K41+K42+K43)</f>
        <v>39908.400000000001</v>
      </c>
      <c r="L45" s="174">
        <f>(L41+L42+L43)</f>
        <v>39944.800000000003</v>
      </c>
    </row>
    <row r="46" spans="2:12" ht="18" customHeight="1" thickBot="1" x14ac:dyDescent="0.3">
      <c r="B46" s="184"/>
      <c r="C46" s="184"/>
      <c r="D46" s="184"/>
      <c r="E46" s="187" t="s">
        <v>33</v>
      </c>
      <c r="F46" s="188">
        <f>(F31+F37+F45)</f>
        <v>12397.13</v>
      </c>
      <c r="G46" s="188">
        <f>G31+G37+G45</f>
        <v>52356.4</v>
      </c>
      <c r="H46" s="188">
        <f>(I46-G46)</f>
        <v>-8100</v>
      </c>
      <c r="I46" s="188">
        <f>(I31+I37+I45)</f>
        <v>44256.4</v>
      </c>
      <c r="J46" s="188">
        <f>(F46+I46)</f>
        <v>56653.53</v>
      </c>
      <c r="K46" s="188">
        <f>(K31+K37+K45)</f>
        <v>44808.4</v>
      </c>
      <c r="L46" s="188">
        <f>(L31+L37+L45)</f>
        <v>44844.800000000003</v>
      </c>
    </row>
    <row r="47" spans="2:12" ht="18" customHeight="1" thickTop="1" thickBot="1" x14ac:dyDescent="0.3">
      <c r="B47" s="58"/>
      <c r="C47" s="58"/>
      <c r="D47" s="59"/>
      <c r="E47" s="60" t="s">
        <v>176</v>
      </c>
      <c r="F47" s="61">
        <f>(F22+F46)</f>
        <v>13227.13</v>
      </c>
      <c r="G47" s="61">
        <f>(G22+G46)</f>
        <v>564974.4</v>
      </c>
      <c r="H47" s="61">
        <f>(I47-G47)</f>
        <v>72250</v>
      </c>
      <c r="I47" s="61">
        <f>(I22+I46)</f>
        <v>637224.4</v>
      </c>
      <c r="J47" s="61">
        <f>(F47+I47)</f>
        <v>650451.53</v>
      </c>
      <c r="K47" s="61">
        <f>(K22+K46)</f>
        <v>759825.4</v>
      </c>
      <c r="L47" s="61">
        <f>(L22+L46)</f>
        <v>771262.8</v>
      </c>
    </row>
    <row r="48" spans="2:12" ht="13.5" thickTop="1" x14ac:dyDescent="0.2">
      <c r="K48" s="116"/>
      <c r="L48" s="127"/>
    </row>
    <row r="49" spans="2:13" x14ac:dyDescent="0.2">
      <c r="L49" s="127"/>
    </row>
    <row r="50" spans="2:13" x14ac:dyDescent="0.2">
      <c r="L50" s="127"/>
    </row>
    <row r="51" spans="2:13" x14ac:dyDescent="0.2">
      <c r="L51" s="127"/>
    </row>
    <row r="52" spans="2:13" x14ac:dyDescent="0.2">
      <c r="L52" s="127"/>
    </row>
    <row r="53" spans="2:13" x14ac:dyDescent="0.2">
      <c r="L53" s="127"/>
    </row>
    <row r="54" spans="2:13" x14ac:dyDescent="0.2">
      <c r="L54" s="127"/>
    </row>
    <row r="55" spans="2:13" x14ac:dyDescent="0.2">
      <c r="L55" s="127"/>
    </row>
    <row r="56" spans="2:13" ht="31.5" customHeight="1" x14ac:dyDescent="0.2">
      <c r="B56" s="226"/>
      <c r="C56" s="226"/>
      <c r="L56" s="127"/>
    </row>
    <row r="57" spans="2:13" ht="23.25" x14ac:dyDescent="0.35">
      <c r="B57" s="165" t="s">
        <v>196</v>
      </c>
      <c r="C57" s="165"/>
      <c r="D57" s="165"/>
      <c r="E57" s="165"/>
      <c r="F57" s="165"/>
      <c r="G57" s="165"/>
      <c r="H57" s="165"/>
      <c r="I57" s="165"/>
      <c r="J57" s="165"/>
      <c r="K57" s="165"/>
      <c r="L57" s="29"/>
      <c r="M57" s="13">
        <v>2</v>
      </c>
    </row>
    <row r="58" spans="2:13" ht="3" customHeight="1" x14ac:dyDescent="0.2">
      <c r="E58" s="1"/>
      <c r="L58" s="127"/>
    </row>
    <row r="59" spans="2:13" ht="18.95" customHeight="1" x14ac:dyDescent="0.2">
      <c r="B59" s="74"/>
      <c r="C59" s="75"/>
      <c r="D59" s="75" t="s">
        <v>6</v>
      </c>
      <c r="E59" s="76"/>
      <c r="F59" s="77" t="s">
        <v>7</v>
      </c>
      <c r="G59" s="63" t="s">
        <v>8</v>
      </c>
      <c r="H59" s="64" t="s">
        <v>197</v>
      </c>
      <c r="I59" s="65"/>
      <c r="J59" s="66"/>
      <c r="K59" s="66" t="s">
        <v>178</v>
      </c>
      <c r="L59" s="66" t="s">
        <v>199</v>
      </c>
    </row>
    <row r="60" spans="2:13" ht="17.25" customHeight="1" x14ac:dyDescent="0.25">
      <c r="B60" s="72"/>
      <c r="C60" s="78"/>
      <c r="D60" s="67"/>
      <c r="E60" s="67"/>
      <c r="F60" s="67" t="s">
        <v>3</v>
      </c>
      <c r="G60" s="67" t="s">
        <v>5</v>
      </c>
      <c r="H60" s="67" t="s">
        <v>9</v>
      </c>
      <c r="I60" s="68" t="s">
        <v>10</v>
      </c>
      <c r="J60" s="68" t="s">
        <v>11</v>
      </c>
      <c r="K60" s="68" t="s">
        <v>10</v>
      </c>
      <c r="L60" s="68" t="s">
        <v>10</v>
      </c>
    </row>
    <row r="61" spans="2:13" ht="17.100000000000001" customHeight="1" x14ac:dyDescent="0.25">
      <c r="B61" s="72" t="s">
        <v>0</v>
      </c>
      <c r="C61" s="72" t="s">
        <v>1</v>
      </c>
      <c r="D61" s="68" t="s">
        <v>2</v>
      </c>
      <c r="E61" s="68" t="s">
        <v>36</v>
      </c>
      <c r="F61" s="68" t="s">
        <v>4</v>
      </c>
      <c r="G61" s="68" t="s">
        <v>201</v>
      </c>
      <c r="H61" s="69"/>
      <c r="I61" s="68" t="s">
        <v>198</v>
      </c>
      <c r="J61" s="68" t="s">
        <v>12</v>
      </c>
      <c r="K61" s="120"/>
      <c r="L61" s="129"/>
    </row>
    <row r="62" spans="2:13" ht="17.25" customHeight="1" x14ac:dyDescent="0.25">
      <c r="B62" s="73"/>
      <c r="C62" s="73"/>
      <c r="D62" s="71"/>
      <c r="E62" s="71"/>
      <c r="F62" s="70" t="s">
        <v>200</v>
      </c>
      <c r="G62" s="70"/>
      <c r="H62" s="71"/>
      <c r="I62" s="71"/>
      <c r="J62" s="70" t="s">
        <v>198</v>
      </c>
      <c r="K62" s="122"/>
      <c r="L62" s="130"/>
    </row>
    <row r="63" spans="2:13" ht="18" customHeight="1" x14ac:dyDescent="0.25">
      <c r="B63" s="79"/>
      <c r="C63" s="79"/>
      <c r="D63" s="80"/>
      <c r="E63" s="80"/>
      <c r="F63" s="31">
        <v>1</v>
      </c>
      <c r="G63" s="31">
        <v>2</v>
      </c>
      <c r="H63" s="31" t="s">
        <v>13</v>
      </c>
      <c r="I63" s="31">
        <v>4</v>
      </c>
      <c r="J63" s="31">
        <v>5</v>
      </c>
      <c r="K63" s="30">
        <v>6</v>
      </c>
      <c r="L63" s="30">
        <v>7</v>
      </c>
    </row>
    <row r="64" spans="2:13" ht="17.25" customHeight="1" x14ac:dyDescent="0.25">
      <c r="B64" s="52" t="s">
        <v>21</v>
      </c>
      <c r="C64" s="47"/>
      <c r="D64" s="48"/>
      <c r="E64" s="42" t="s">
        <v>40</v>
      </c>
      <c r="F64" s="39"/>
      <c r="G64" s="39"/>
      <c r="H64" s="39"/>
      <c r="I64" s="51"/>
      <c r="J64" s="51"/>
      <c r="K64" s="51"/>
      <c r="L64" s="203"/>
      <c r="M64" s="124"/>
    </row>
    <row r="65" spans="2:13" ht="17.25" customHeight="1" x14ac:dyDescent="0.25">
      <c r="B65" s="47"/>
      <c r="C65" s="47" t="s">
        <v>41</v>
      </c>
      <c r="D65" s="48"/>
      <c r="E65" s="42" t="s">
        <v>65</v>
      </c>
      <c r="F65" s="39"/>
      <c r="G65" s="39" t="s">
        <v>27</v>
      </c>
      <c r="H65" s="39"/>
      <c r="I65" s="51"/>
      <c r="J65" s="51"/>
      <c r="K65" s="51"/>
      <c r="L65" s="203"/>
      <c r="M65" s="127"/>
    </row>
    <row r="66" spans="2:13" ht="17.25" customHeight="1" x14ac:dyDescent="0.25">
      <c r="B66" s="47"/>
      <c r="C66" s="47"/>
      <c r="D66" s="48">
        <v>17</v>
      </c>
      <c r="E66" s="41" t="s">
        <v>66</v>
      </c>
      <c r="F66" s="50">
        <v>0</v>
      </c>
      <c r="G66" s="50">
        <v>100</v>
      </c>
      <c r="H66" s="50">
        <f>(I66-G66)</f>
        <v>0</v>
      </c>
      <c r="I66" s="50">
        <v>100</v>
      </c>
      <c r="J66" s="50">
        <f>(F66+I66)</f>
        <v>100</v>
      </c>
      <c r="K66" s="50">
        <v>100</v>
      </c>
      <c r="L66" s="50">
        <v>100</v>
      </c>
    </row>
    <row r="67" spans="2:13" ht="2.25" customHeight="1" x14ac:dyDescent="0.25">
      <c r="B67" s="47"/>
      <c r="C67" s="47"/>
      <c r="D67" s="48"/>
      <c r="E67" s="41"/>
      <c r="F67" s="39"/>
      <c r="G67" s="39"/>
      <c r="H67" s="39"/>
      <c r="I67" s="39"/>
      <c r="J67" s="39"/>
      <c r="K67" s="39"/>
      <c r="L67" s="39"/>
    </row>
    <row r="68" spans="2:13" ht="18" customHeight="1" x14ac:dyDescent="0.25">
      <c r="B68" s="166"/>
      <c r="C68" s="166"/>
      <c r="D68" s="167"/>
      <c r="E68" s="168" t="s">
        <v>42</v>
      </c>
      <c r="F68" s="173">
        <f>(F66)</f>
        <v>0</v>
      </c>
      <c r="G68" s="173">
        <f>G66</f>
        <v>100</v>
      </c>
      <c r="H68" s="173">
        <f>(I68-G68)</f>
        <v>0</v>
      </c>
      <c r="I68" s="173">
        <f>(I66)</f>
        <v>100</v>
      </c>
      <c r="J68" s="173">
        <f>(F68+I68)</f>
        <v>100</v>
      </c>
      <c r="K68" s="173">
        <f>(K66)</f>
        <v>100</v>
      </c>
      <c r="L68" s="173">
        <f>(L66)</f>
        <v>100</v>
      </c>
    </row>
    <row r="69" spans="2:13" ht="17.25" customHeight="1" x14ac:dyDescent="0.25">
      <c r="B69" s="40"/>
      <c r="C69" s="47" t="s">
        <v>43</v>
      </c>
      <c r="D69" s="48">
        <v>18</v>
      </c>
      <c r="E69" s="42" t="s">
        <v>68</v>
      </c>
      <c r="F69" s="39"/>
      <c r="G69" s="39"/>
      <c r="H69" s="39"/>
      <c r="I69" s="39"/>
      <c r="J69" s="39"/>
      <c r="K69" s="39"/>
      <c r="L69" s="39"/>
    </row>
    <row r="70" spans="2:13" ht="17.25" customHeight="1" x14ac:dyDescent="0.25">
      <c r="B70" s="40"/>
      <c r="C70" s="40"/>
      <c r="D70" s="41"/>
      <c r="E70" s="41" t="s">
        <v>68</v>
      </c>
      <c r="F70" s="50">
        <v>0</v>
      </c>
      <c r="G70" s="50">
        <v>0</v>
      </c>
      <c r="H70" s="50">
        <f>(I70-G70)</f>
        <v>0</v>
      </c>
      <c r="I70" s="50">
        <v>0</v>
      </c>
      <c r="J70" s="50">
        <f>(F70+I70)</f>
        <v>0</v>
      </c>
      <c r="K70" s="50">
        <v>0</v>
      </c>
      <c r="L70" s="50">
        <v>0</v>
      </c>
    </row>
    <row r="71" spans="2:13" ht="0.75" customHeight="1" x14ac:dyDescent="0.25">
      <c r="B71" s="40"/>
      <c r="C71" s="40"/>
      <c r="D71" s="41"/>
      <c r="E71" s="41"/>
      <c r="F71" s="39"/>
      <c r="G71" s="39"/>
      <c r="H71" s="39"/>
      <c r="I71" s="39"/>
      <c r="J71" s="39"/>
      <c r="K71" s="39"/>
      <c r="L71" s="39"/>
    </row>
    <row r="72" spans="2:13" ht="17.25" customHeight="1" x14ac:dyDescent="0.25">
      <c r="B72" s="175"/>
      <c r="C72" s="175"/>
      <c r="D72" s="168"/>
      <c r="E72" s="168" t="s">
        <v>48</v>
      </c>
      <c r="F72" s="173">
        <f>(F70)</f>
        <v>0</v>
      </c>
      <c r="G72" s="173">
        <f>G70</f>
        <v>0</v>
      </c>
      <c r="H72" s="173">
        <f>(I72-G72)</f>
        <v>0</v>
      </c>
      <c r="I72" s="173">
        <f>(I70)</f>
        <v>0</v>
      </c>
      <c r="J72" s="173">
        <f>(F72+I72)</f>
        <v>0</v>
      </c>
      <c r="K72" s="173">
        <f>(K70)</f>
        <v>0</v>
      </c>
      <c r="L72" s="173">
        <f>(L70)</f>
        <v>0</v>
      </c>
    </row>
    <row r="73" spans="2:13" ht="2.25" customHeight="1" x14ac:dyDescent="0.25">
      <c r="B73" s="40"/>
      <c r="C73" s="40"/>
      <c r="D73" s="41"/>
      <c r="E73" s="41"/>
      <c r="F73" s="39"/>
      <c r="G73" s="39"/>
      <c r="H73" s="39"/>
      <c r="I73" s="39"/>
      <c r="J73" s="39"/>
      <c r="K73" s="39"/>
      <c r="L73" s="39"/>
    </row>
    <row r="74" spans="2:13" ht="17.25" customHeight="1" x14ac:dyDescent="0.25">
      <c r="B74" s="40"/>
      <c r="C74" s="47" t="s">
        <v>49</v>
      </c>
      <c r="D74" s="41"/>
      <c r="E74" s="42" t="s">
        <v>44</v>
      </c>
      <c r="F74" s="39"/>
      <c r="G74" s="39"/>
      <c r="H74" s="39" t="s">
        <v>27</v>
      </c>
      <c r="I74" s="39"/>
      <c r="J74" s="39" t="s">
        <v>27</v>
      </c>
      <c r="K74" s="39"/>
      <c r="L74" s="39"/>
    </row>
    <row r="75" spans="2:13" ht="18" customHeight="1" x14ac:dyDescent="0.25">
      <c r="B75" s="40"/>
      <c r="C75" s="40"/>
      <c r="D75" s="48">
        <v>19</v>
      </c>
      <c r="E75" s="41" t="s">
        <v>45</v>
      </c>
      <c r="F75" s="50">
        <v>0</v>
      </c>
      <c r="G75" s="81" t="s">
        <v>46</v>
      </c>
      <c r="H75" s="50">
        <v>0</v>
      </c>
      <c r="I75" s="81" t="s">
        <v>47</v>
      </c>
      <c r="J75" s="50">
        <v>0</v>
      </c>
      <c r="K75" s="81" t="s">
        <v>47</v>
      </c>
      <c r="L75" s="81" t="s">
        <v>47</v>
      </c>
    </row>
    <row r="76" spans="2:13" ht="4.1500000000000004" customHeight="1" x14ac:dyDescent="0.25">
      <c r="B76" s="40"/>
      <c r="C76" s="40"/>
      <c r="D76" s="48"/>
      <c r="E76" s="41"/>
      <c r="F76" s="39"/>
      <c r="G76" s="54"/>
      <c r="H76" s="39"/>
      <c r="I76" s="54"/>
      <c r="J76" s="39">
        <v>0</v>
      </c>
      <c r="K76" s="54"/>
      <c r="L76" s="54"/>
    </row>
    <row r="77" spans="2:13" ht="15.75" x14ac:dyDescent="0.25">
      <c r="B77" s="175"/>
      <c r="C77" s="175"/>
      <c r="D77" s="167"/>
      <c r="E77" s="168" t="s">
        <v>51</v>
      </c>
      <c r="F77" s="173">
        <f>(F75)</f>
        <v>0</v>
      </c>
      <c r="G77" s="176" t="s">
        <v>46</v>
      </c>
      <c r="H77" s="173">
        <v>0</v>
      </c>
      <c r="I77" s="176" t="str">
        <f>(I75)</f>
        <v>p.m</v>
      </c>
      <c r="J77" s="173">
        <v>0</v>
      </c>
      <c r="K77" s="176" t="str">
        <f>(K75)</f>
        <v>p.m</v>
      </c>
      <c r="L77" s="176" t="str">
        <f>(L75)</f>
        <v>p.m</v>
      </c>
    </row>
    <row r="78" spans="2:13" ht="3.75" customHeight="1" x14ac:dyDescent="0.25">
      <c r="B78" s="40"/>
      <c r="C78" s="40"/>
      <c r="D78" s="48"/>
      <c r="E78" s="41"/>
      <c r="F78" s="39"/>
      <c r="G78" s="39"/>
      <c r="H78" s="39"/>
      <c r="I78" s="39"/>
      <c r="J78" s="39"/>
      <c r="K78" s="39"/>
      <c r="L78" s="39"/>
    </row>
    <row r="79" spans="2:13" ht="19.5" customHeight="1" x14ac:dyDescent="0.25">
      <c r="B79" s="40"/>
      <c r="C79" s="47" t="s">
        <v>54</v>
      </c>
      <c r="D79" s="48"/>
      <c r="E79" s="82" t="s">
        <v>50</v>
      </c>
      <c r="F79" s="39"/>
      <c r="G79" s="39"/>
      <c r="H79" s="39"/>
      <c r="I79" s="39"/>
      <c r="J79" s="39"/>
      <c r="K79" s="39"/>
      <c r="L79" s="39"/>
    </row>
    <row r="80" spans="2:13" ht="15.75" x14ac:dyDescent="0.25">
      <c r="B80" s="40"/>
      <c r="C80" s="47"/>
      <c r="D80" s="48">
        <v>20</v>
      </c>
      <c r="E80" s="40" t="s">
        <v>50</v>
      </c>
      <c r="F80" s="50">
        <v>0</v>
      </c>
      <c r="G80" s="50">
        <v>80000</v>
      </c>
      <c r="H80" s="50">
        <f>(I80-G80)</f>
        <v>0</v>
      </c>
      <c r="I80" s="50">
        <v>80000</v>
      </c>
      <c r="J80" s="50">
        <f>(F80+I80)</f>
        <v>80000</v>
      </c>
      <c r="K80" s="50">
        <v>80000</v>
      </c>
      <c r="L80" s="50">
        <v>90000</v>
      </c>
    </row>
    <row r="81" spans="2:12" ht="4.1500000000000004" customHeight="1" x14ac:dyDescent="0.25">
      <c r="B81" s="40"/>
      <c r="C81" s="47"/>
      <c r="D81" s="48"/>
      <c r="E81" s="40"/>
      <c r="F81" s="39"/>
      <c r="G81" s="39"/>
      <c r="H81" s="39"/>
      <c r="I81" s="39"/>
      <c r="J81" s="39"/>
      <c r="K81" s="39"/>
      <c r="L81" s="39"/>
    </row>
    <row r="82" spans="2:12" ht="15.75" x14ac:dyDescent="0.25">
      <c r="B82" s="175"/>
      <c r="C82" s="166"/>
      <c r="D82" s="167"/>
      <c r="E82" s="175" t="s">
        <v>62</v>
      </c>
      <c r="F82" s="169">
        <f>(F80)</f>
        <v>0</v>
      </c>
      <c r="G82" s="169">
        <f>(G80)</f>
        <v>80000</v>
      </c>
      <c r="H82" s="169">
        <f>(I82-G82)</f>
        <v>0</v>
      </c>
      <c r="I82" s="169">
        <f>(I80)</f>
        <v>80000</v>
      </c>
      <c r="J82" s="169">
        <f>(F82+I82)</f>
        <v>80000</v>
      </c>
      <c r="K82" s="169">
        <f>(K80)</f>
        <v>80000</v>
      </c>
      <c r="L82" s="169">
        <f>(L80)</f>
        <v>90000</v>
      </c>
    </row>
    <row r="83" spans="2:12" ht="16.5" thickBot="1" x14ac:dyDescent="0.3">
      <c r="B83" s="189"/>
      <c r="C83" s="184"/>
      <c r="D83" s="183"/>
      <c r="E83" s="187" t="s">
        <v>52</v>
      </c>
      <c r="F83" s="190">
        <f>(F68+F77+F82)</f>
        <v>0</v>
      </c>
      <c r="G83" s="190">
        <f>(G68+G82)</f>
        <v>80100</v>
      </c>
      <c r="H83" s="190">
        <f>(I83-G83)</f>
        <v>0</v>
      </c>
      <c r="I83" s="190">
        <f>(I68+I82)</f>
        <v>80100</v>
      </c>
      <c r="J83" s="190">
        <f>(F83+I83)</f>
        <v>80100</v>
      </c>
      <c r="K83" s="190">
        <f>(K68+K82)</f>
        <v>80100</v>
      </c>
      <c r="L83" s="190">
        <f>(L68+L82)</f>
        <v>90100</v>
      </c>
    </row>
    <row r="84" spans="2:12" ht="1.9" customHeight="1" thickTop="1" x14ac:dyDescent="0.25">
      <c r="B84" s="40"/>
      <c r="C84" s="47"/>
      <c r="D84" s="48"/>
      <c r="E84" s="41"/>
      <c r="F84" s="39"/>
      <c r="G84" s="39"/>
      <c r="H84" s="39"/>
      <c r="I84" s="39"/>
      <c r="J84" s="39"/>
      <c r="K84" s="39"/>
      <c r="L84" s="39"/>
    </row>
    <row r="85" spans="2:12" ht="15.75" x14ac:dyDescent="0.25">
      <c r="B85" s="52" t="s">
        <v>29</v>
      </c>
      <c r="C85" s="47"/>
      <c r="D85" s="48"/>
      <c r="E85" s="83" t="s">
        <v>69</v>
      </c>
      <c r="F85" s="39"/>
      <c r="G85" s="39"/>
      <c r="H85" s="39"/>
      <c r="I85" s="39"/>
      <c r="J85" s="39"/>
      <c r="K85" s="39"/>
      <c r="L85" s="39"/>
    </row>
    <row r="86" spans="2:12" ht="17.25" customHeight="1" x14ac:dyDescent="0.25">
      <c r="B86" s="40"/>
      <c r="C86" s="47" t="s">
        <v>67</v>
      </c>
      <c r="D86" s="48" t="s">
        <v>27</v>
      </c>
      <c r="E86" s="42" t="s">
        <v>160</v>
      </c>
      <c r="F86" s="39"/>
      <c r="G86" s="39"/>
      <c r="H86" s="39"/>
      <c r="I86" s="39"/>
      <c r="J86" s="39"/>
      <c r="K86" s="39"/>
      <c r="L86" s="39"/>
    </row>
    <row r="87" spans="2:12" ht="17.25" customHeight="1" x14ac:dyDescent="0.25">
      <c r="B87" s="40"/>
      <c r="C87" s="47"/>
      <c r="D87" s="48">
        <v>21</v>
      </c>
      <c r="E87" s="41" t="s">
        <v>160</v>
      </c>
      <c r="F87" s="50">
        <v>0</v>
      </c>
      <c r="G87" s="50">
        <v>140000</v>
      </c>
      <c r="H87" s="50">
        <f>(I87-G87)</f>
        <v>10000</v>
      </c>
      <c r="I87" s="50">
        <v>150000</v>
      </c>
      <c r="J87" s="50">
        <f>(F87+I87)</f>
        <v>150000</v>
      </c>
      <c r="K87" s="50">
        <v>0</v>
      </c>
      <c r="L87" s="50">
        <v>0</v>
      </c>
    </row>
    <row r="88" spans="2:12" ht="0.75" customHeight="1" x14ac:dyDescent="0.25">
      <c r="B88" s="40"/>
      <c r="C88" s="47"/>
      <c r="D88" s="48"/>
      <c r="E88" s="41"/>
      <c r="F88" s="39"/>
      <c r="G88" s="39"/>
      <c r="H88" s="39"/>
      <c r="I88" s="39"/>
      <c r="J88" s="39"/>
      <c r="K88" s="39"/>
      <c r="L88" s="39"/>
    </row>
    <row r="89" spans="2:12" ht="17.45" customHeight="1" x14ac:dyDescent="0.25">
      <c r="B89" s="40"/>
      <c r="C89" s="47"/>
      <c r="D89" s="48"/>
      <c r="E89" s="40" t="s">
        <v>70</v>
      </c>
      <c r="F89" s="192">
        <f>(F87)</f>
        <v>0</v>
      </c>
      <c r="G89" s="192">
        <f>(G87)</f>
        <v>140000</v>
      </c>
      <c r="H89" s="192">
        <f>(I89-G89)</f>
        <v>10000</v>
      </c>
      <c r="I89" s="192">
        <f>(I87)</f>
        <v>150000</v>
      </c>
      <c r="J89" s="192">
        <f>(F89+I89)</f>
        <v>150000</v>
      </c>
      <c r="K89" s="192">
        <f>(K87)</f>
        <v>0</v>
      </c>
      <c r="L89" s="192">
        <f>(L87)</f>
        <v>0</v>
      </c>
    </row>
    <row r="90" spans="2:12" ht="17.45" customHeight="1" thickBot="1" x14ac:dyDescent="0.3">
      <c r="B90" s="189"/>
      <c r="C90" s="184"/>
      <c r="D90" s="183"/>
      <c r="E90" s="187" t="s">
        <v>63</v>
      </c>
      <c r="F90" s="190">
        <f>(F74+F84+F89)</f>
        <v>0</v>
      </c>
      <c r="G90" s="190">
        <f>(G74+G89)</f>
        <v>140000</v>
      </c>
      <c r="H90" s="190">
        <f>(I90-G90)</f>
        <v>10000</v>
      </c>
      <c r="I90" s="190">
        <f>(I74+I89)</f>
        <v>150000</v>
      </c>
      <c r="J90" s="190">
        <f>(F90+I90)</f>
        <v>150000</v>
      </c>
      <c r="K90" s="190">
        <f>(K74+K89)</f>
        <v>0</v>
      </c>
      <c r="L90" s="190">
        <f>(L74+L89)</f>
        <v>0</v>
      </c>
    </row>
    <row r="91" spans="2:12" ht="1.9" customHeight="1" thickTop="1" x14ac:dyDescent="0.25">
      <c r="B91" s="40"/>
      <c r="C91" s="47"/>
      <c r="D91" s="48"/>
      <c r="E91" s="41"/>
      <c r="F91" s="84"/>
      <c r="G91" s="84"/>
      <c r="H91" s="84"/>
      <c r="I91" s="84"/>
      <c r="J91" s="84"/>
      <c r="K91" s="84"/>
      <c r="L91" s="84"/>
    </row>
    <row r="92" spans="2:12" ht="17.25" customHeight="1" x14ac:dyDescent="0.25">
      <c r="B92" s="52" t="s">
        <v>41</v>
      </c>
      <c r="C92" s="47"/>
      <c r="D92" s="48"/>
      <c r="E92" s="42" t="s">
        <v>53</v>
      </c>
      <c r="F92" s="39"/>
      <c r="G92" s="39"/>
      <c r="H92" s="39"/>
      <c r="I92" s="39"/>
      <c r="J92" s="39"/>
      <c r="K92" s="39"/>
      <c r="L92" s="39"/>
    </row>
    <row r="93" spans="2:12" ht="17.25" customHeight="1" x14ac:dyDescent="0.25">
      <c r="B93" s="47"/>
      <c r="C93" s="47" t="s">
        <v>71</v>
      </c>
      <c r="D93" s="48"/>
      <c r="E93" s="42" t="s">
        <v>55</v>
      </c>
      <c r="F93" s="39"/>
      <c r="G93" s="39"/>
      <c r="H93" s="39"/>
      <c r="I93" s="39"/>
      <c r="J93" s="39"/>
      <c r="K93" s="39"/>
      <c r="L93" s="39"/>
    </row>
    <row r="94" spans="2:12" ht="17.25" customHeight="1" x14ac:dyDescent="0.25">
      <c r="B94" s="47"/>
      <c r="C94" s="47"/>
      <c r="D94" s="48">
        <v>22</v>
      </c>
      <c r="E94" s="41" t="s">
        <v>56</v>
      </c>
      <c r="F94" s="39">
        <v>0</v>
      </c>
      <c r="G94" s="39">
        <v>46000</v>
      </c>
      <c r="H94" s="39">
        <f>(I94-G94)</f>
        <v>0</v>
      </c>
      <c r="I94" s="39">
        <v>46000</v>
      </c>
      <c r="J94" s="39">
        <f t="shared" ref="J94:J99" si="2">(F94+I94)</f>
        <v>46000</v>
      </c>
      <c r="K94" s="39">
        <v>50000</v>
      </c>
      <c r="L94" s="39">
        <v>52000</v>
      </c>
    </row>
    <row r="95" spans="2:12" ht="17.25" customHeight="1" x14ac:dyDescent="0.25">
      <c r="B95" s="47"/>
      <c r="C95" s="47"/>
      <c r="D95" s="48">
        <v>23</v>
      </c>
      <c r="E95" s="41" t="s">
        <v>57</v>
      </c>
      <c r="F95" s="39">
        <v>0</v>
      </c>
      <c r="G95" s="39">
        <v>20000</v>
      </c>
      <c r="H95" s="39">
        <f>(I95-G95)</f>
        <v>0</v>
      </c>
      <c r="I95" s="39">
        <v>20000</v>
      </c>
      <c r="J95" s="39">
        <f t="shared" si="2"/>
        <v>20000</v>
      </c>
      <c r="K95" s="39">
        <v>20000</v>
      </c>
      <c r="L95" s="39">
        <v>22000</v>
      </c>
    </row>
    <row r="96" spans="2:12" ht="17.25" customHeight="1" x14ac:dyDescent="0.25">
      <c r="B96" s="47"/>
      <c r="C96" s="47"/>
      <c r="D96" s="48">
        <v>24</v>
      </c>
      <c r="E96" s="41" t="s">
        <v>58</v>
      </c>
      <c r="F96" s="39"/>
      <c r="G96" s="39" t="s">
        <v>27</v>
      </c>
      <c r="H96" s="39"/>
      <c r="I96" s="39" t="s">
        <v>27</v>
      </c>
      <c r="J96" s="39"/>
      <c r="K96" s="39" t="s">
        <v>27</v>
      </c>
      <c r="L96" s="39" t="s">
        <v>27</v>
      </c>
    </row>
    <row r="97" spans="2:12" ht="17.25" customHeight="1" x14ac:dyDescent="0.25">
      <c r="B97" s="47"/>
      <c r="C97" s="47"/>
      <c r="D97" s="48" t="s">
        <v>27</v>
      </c>
      <c r="E97" s="41" t="s">
        <v>59</v>
      </c>
      <c r="F97" s="39">
        <v>0</v>
      </c>
      <c r="G97" s="39">
        <v>16000</v>
      </c>
      <c r="H97" s="39">
        <f>(I97-G97)</f>
        <v>2000</v>
      </c>
      <c r="I97" s="39">
        <v>18000</v>
      </c>
      <c r="J97" s="39">
        <f>(F97+I97)</f>
        <v>18000</v>
      </c>
      <c r="K97" s="39">
        <v>16000</v>
      </c>
      <c r="L97" s="39">
        <v>18000</v>
      </c>
    </row>
    <row r="98" spans="2:12" ht="17.25" customHeight="1" x14ac:dyDescent="0.25">
      <c r="B98" s="47"/>
      <c r="C98" s="47"/>
      <c r="D98" s="48">
        <v>25</v>
      </c>
      <c r="E98" s="41" t="s">
        <v>60</v>
      </c>
      <c r="F98" s="39">
        <v>0</v>
      </c>
      <c r="G98" s="39">
        <v>500</v>
      </c>
      <c r="H98" s="39">
        <f>(I98-G98)</f>
        <v>0</v>
      </c>
      <c r="I98" s="39">
        <v>500</v>
      </c>
      <c r="J98" s="39">
        <f t="shared" si="2"/>
        <v>500</v>
      </c>
      <c r="K98" s="39">
        <v>500</v>
      </c>
      <c r="L98" s="39">
        <v>500</v>
      </c>
    </row>
    <row r="99" spans="2:12" ht="17.25" customHeight="1" x14ac:dyDescent="0.25">
      <c r="B99" s="47"/>
      <c r="C99" s="47"/>
      <c r="D99" s="48">
        <v>26</v>
      </c>
      <c r="E99" s="41" t="s">
        <v>61</v>
      </c>
      <c r="F99" s="39">
        <v>0</v>
      </c>
      <c r="G99" s="39">
        <v>7500</v>
      </c>
      <c r="H99" s="39">
        <f>(I99-G99)</f>
        <v>0</v>
      </c>
      <c r="I99" s="39">
        <v>7500</v>
      </c>
      <c r="J99" s="39">
        <f t="shared" si="2"/>
        <v>7500</v>
      </c>
      <c r="K99" s="39">
        <v>7500</v>
      </c>
      <c r="L99" s="39">
        <v>7500</v>
      </c>
    </row>
    <row r="100" spans="2:12" ht="0.75" customHeight="1" x14ac:dyDescent="0.25">
      <c r="B100" s="47"/>
      <c r="C100" s="47"/>
      <c r="D100" s="48"/>
      <c r="E100" s="41"/>
      <c r="F100" s="50"/>
      <c r="G100" s="50"/>
      <c r="H100" s="50"/>
      <c r="I100" s="50"/>
      <c r="J100" s="50"/>
      <c r="K100" s="50"/>
      <c r="L100" s="50"/>
    </row>
    <row r="101" spans="2:12" ht="17.25" customHeight="1" x14ac:dyDescent="0.25">
      <c r="B101" s="166"/>
      <c r="C101" s="166"/>
      <c r="D101" s="167"/>
      <c r="E101" s="168" t="s">
        <v>120</v>
      </c>
      <c r="F101" s="173">
        <f>(F94+F95+F97+F98+F99)</f>
        <v>0</v>
      </c>
      <c r="G101" s="173">
        <f>(G94+G95+G97+G98+G99)</f>
        <v>90000</v>
      </c>
      <c r="H101" s="173">
        <f>(H94+H95+H97+H98+H99)</f>
        <v>2000</v>
      </c>
      <c r="I101" s="173">
        <f>(I94+I95+I97+I98+I99)</f>
        <v>92000</v>
      </c>
      <c r="J101" s="173">
        <f>(F101+I101)</f>
        <v>92000</v>
      </c>
      <c r="K101" s="173">
        <f>(K94+K95+K97+K98+K99)</f>
        <v>94000</v>
      </c>
      <c r="L101" s="173">
        <f>(L94+L95+L97+L98+L99)</f>
        <v>100000</v>
      </c>
    </row>
    <row r="102" spans="2:12" ht="17.45" customHeight="1" thickBot="1" x14ac:dyDescent="0.3">
      <c r="B102" s="189"/>
      <c r="C102" s="189"/>
      <c r="D102" s="191"/>
      <c r="E102" s="187" t="s">
        <v>152</v>
      </c>
      <c r="F102" s="188">
        <f>(F101)</f>
        <v>0</v>
      </c>
      <c r="G102" s="188">
        <f>G101</f>
        <v>90000</v>
      </c>
      <c r="H102" s="188">
        <f>(H101)</f>
        <v>2000</v>
      </c>
      <c r="I102" s="188">
        <f>(I101)</f>
        <v>92000</v>
      </c>
      <c r="J102" s="188">
        <f>(J101)</f>
        <v>92000</v>
      </c>
      <c r="K102" s="188">
        <f>(K101)</f>
        <v>94000</v>
      </c>
      <c r="L102" s="188">
        <f>(L101)</f>
        <v>100000</v>
      </c>
    </row>
    <row r="103" spans="2:12" ht="24" customHeight="1" thickTop="1" thickBot="1" x14ac:dyDescent="0.3">
      <c r="B103" s="193"/>
      <c r="C103" s="193"/>
      <c r="D103" s="194"/>
      <c r="E103" s="195" t="s">
        <v>64</v>
      </c>
      <c r="F103" s="196">
        <f>(F47+F83+F90+F102)</f>
        <v>13227.13</v>
      </c>
      <c r="G103" s="196">
        <f>(G11+G47+G83+G90+G102)</f>
        <v>1071415.6600000001</v>
      </c>
      <c r="H103" s="196">
        <f>(I103-G103)</f>
        <v>114134.00999999978</v>
      </c>
      <c r="I103" s="196">
        <f>(I11+I47+I83+I90+I102)</f>
        <v>1185549.67</v>
      </c>
      <c r="J103" s="196">
        <f>J10+J47+J83+J90+J102</f>
        <v>1228443.82</v>
      </c>
      <c r="K103" s="196">
        <f>(K11+K47+K83+K90+K102)</f>
        <v>933925.4</v>
      </c>
      <c r="L103" s="220">
        <f>(L11+L47+L83+L90+L102)</f>
        <v>961362.8</v>
      </c>
    </row>
    <row r="104" spans="2:12" ht="13.5" thickTop="1" x14ac:dyDescent="0.2"/>
    <row r="113" spans="2:14" ht="31.5" customHeight="1" x14ac:dyDescent="0.2">
      <c r="B113" s="225"/>
      <c r="C113" s="225"/>
    </row>
    <row r="114" spans="2:14" ht="23.25" x14ac:dyDescent="0.35">
      <c r="B114" s="165" t="s">
        <v>204</v>
      </c>
      <c r="C114" s="165"/>
      <c r="D114" s="165"/>
      <c r="E114" s="165"/>
      <c r="F114" s="165"/>
      <c r="G114" s="165"/>
      <c r="H114" s="165"/>
      <c r="I114" s="165"/>
      <c r="J114" s="165"/>
      <c r="K114" s="165"/>
      <c r="L114" s="15"/>
      <c r="M114" s="13">
        <v>3</v>
      </c>
    </row>
    <row r="115" spans="2:14" ht="3" customHeight="1" x14ac:dyDescent="0.2"/>
    <row r="116" spans="2:14" ht="18.95" customHeight="1" x14ac:dyDescent="0.2">
      <c r="B116" s="74"/>
      <c r="C116" s="75"/>
      <c r="D116" s="75" t="s">
        <v>72</v>
      </c>
      <c r="E116" s="85"/>
      <c r="F116" s="62" t="s">
        <v>7</v>
      </c>
      <c r="G116" s="63" t="s">
        <v>8</v>
      </c>
      <c r="H116" s="64" t="s">
        <v>197</v>
      </c>
      <c r="I116" s="65"/>
      <c r="J116" s="66"/>
      <c r="K116" s="66" t="s">
        <v>178</v>
      </c>
      <c r="L116" s="66" t="s">
        <v>199</v>
      </c>
    </row>
    <row r="117" spans="2:14" ht="17.25" customHeight="1" x14ac:dyDescent="0.25">
      <c r="B117" s="72"/>
      <c r="C117" s="78"/>
      <c r="D117" s="67"/>
      <c r="E117" s="67"/>
      <c r="F117" s="67" t="s">
        <v>73</v>
      </c>
      <c r="G117" s="67" t="s">
        <v>5</v>
      </c>
      <c r="H117" s="67" t="s">
        <v>9</v>
      </c>
      <c r="I117" s="68" t="s">
        <v>10</v>
      </c>
      <c r="J117" s="68" t="s">
        <v>11</v>
      </c>
      <c r="K117" s="68" t="s">
        <v>10</v>
      </c>
      <c r="L117" s="68" t="s">
        <v>10</v>
      </c>
    </row>
    <row r="118" spans="2:14" ht="17.25" customHeight="1" x14ac:dyDescent="0.25">
      <c r="B118" s="72" t="s">
        <v>0</v>
      </c>
      <c r="C118" s="72" t="s">
        <v>1</v>
      </c>
      <c r="D118" s="68" t="s">
        <v>2</v>
      </c>
      <c r="E118" s="68" t="s">
        <v>36</v>
      </c>
      <c r="F118" s="68" t="s">
        <v>4</v>
      </c>
      <c r="G118" s="68" t="s">
        <v>201</v>
      </c>
      <c r="H118" s="69"/>
      <c r="I118" s="68" t="s">
        <v>198</v>
      </c>
      <c r="J118" s="68" t="s">
        <v>12</v>
      </c>
      <c r="K118" s="120"/>
      <c r="L118" s="121"/>
    </row>
    <row r="119" spans="2:14" ht="17.25" customHeight="1" x14ac:dyDescent="0.25">
      <c r="B119" s="73"/>
      <c r="C119" s="73"/>
      <c r="D119" s="71"/>
      <c r="E119" s="71"/>
      <c r="F119" s="70" t="s">
        <v>200</v>
      </c>
      <c r="G119" s="70" t="s">
        <v>27</v>
      </c>
      <c r="H119" s="71"/>
      <c r="I119" s="71"/>
      <c r="J119" s="70" t="s">
        <v>198</v>
      </c>
      <c r="K119" s="122"/>
      <c r="L119" s="123"/>
    </row>
    <row r="120" spans="2:14" ht="18" customHeight="1" x14ac:dyDescent="0.25">
      <c r="B120" s="79"/>
      <c r="C120" s="79"/>
      <c r="D120" s="80"/>
      <c r="E120" s="80"/>
      <c r="F120" s="31">
        <v>1</v>
      </c>
      <c r="G120" s="31">
        <v>2</v>
      </c>
      <c r="H120" s="31" t="s">
        <v>13</v>
      </c>
      <c r="I120" s="31">
        <v>4</v>
      </c>
      <c r="J120" s="31">
        <v>5</v>
      </c>
      <c r="K120" s="30">
        <v>6</v>
      </c>
      <c r="L120" s="30">
        <v>7</v>
      </c>
    </row>
    <row r="121" spans="2:14" ht="18.75" customHeight="1" x14ac:dyDescent="0.35">
      <c r="B121" s="52" t="s">
        <v>14</v>
      </c>
      <c r="C121" s="47"/>
      <c r="D121" s="48"/>
      <c r="E121" s="42" t="s">
        <v>74</v>
      </c>
      <c r="F121" s="39"/>
      <c r="G121" s="39"/>
      <c r="H121" s="39"/>
      <c r="I121" s="39"/>
      <c r="J121" s="39"/>
      <c r="K121" s="39"/>
      <c r="L121" s="39"/>
      <c r="N121" s="2">
        <v>3</v>
      </c>
    </row>
    <row r="122" spans="2:14" ht="17.25" customHeight="1" x14ac:dyDescent="0.25">
      <c r="B122" s="47"/>
      <c r="C122" s="47" t="s">
        <v>14</v>
      </c>
      <c r="D122" s="48"/>
      <c r="E122" s="42" t="s">
        <v>75</v>
      </c>
      <c r="F122" s="39"/>
      <c r="G122" s="39"/>
      <c r="H122" s="39"/>
      <c r="I122" s="39"/>
      <c r="J122" s="39"/>
      <c r="K122" s="39"/>
      <c r="L122" s="39"/>
    </row>
    <row r="123" spans="2:14" ht="17.25" customHeight="1" x14ac:dyDescent="0.25">
      <c r="B123" s="47"/>
      <c r="C123" s="47"/>
      <c r="D123" s="48">
        <v>1</v>
      </c>
      <c r="E123" s="41" t="s">
        <v>76</v>
      </c>
      <c r="F123" s="39">
        <v>1100</v>
      </c>
      <c r="G123" s="54">
        <v>12000</v>
      </c>
      <c r="H123" s="39">
        <f>(I123-G123)</f>
        <v>-12000</v>
      </c>
      <c r="I123" s="54">
        <v>0</v>
      </c>
      <c r="J123" s="39">
        <f>(F123+I123)</f>
        <v>1100</v>
      </c>
      <c r="K123" s="54">
        <v>0</v>
      </c>
      <c r="L123" s="54">
        <v>0</v>
      </c>
    </row>
    <row r="124" spans="2:14" ht="17.25" customHeight="1" x14ac:dyDescent="0.25">
      <c r="B124" s="47"/>
      <c r="C124" s="47"/>
      <c r="D124" s="48">
        <v>2</v>
      </c>
      <c r="E124" s="41" t="s">
        <v>77</v>
      </c>
      <c r="F124" s="39">
        <v>0</v>
      </c>
      <c r="G124" s="39">
        <v>4000</v>
      </c>
      <c r="H124" s="39">
        <f>(I124-G124)</f>
        <v>0</v>
      </c>
      <c r="I124" s="39">
        <v>4000</v>
      </c>
      <c r="J124" s="39">
        <f>(F124+I124)</f>
        <v>4000</v>
      </c>
      <c r="K124" s="39">
        <v>4000</v>
      </c>
      <c r="L124" s="39">
        <v>4000</v>
      </c>
    </row>
    <row r="125" spans="2:14" ht="17.25" customHeight="1" x14ac:dyDescent="0.25">
      <c r="B125" s="47"/>
      <c r="C125" s="47"/>
      <c r="D125" s="48">
        <v>3</v>
      </c>
      <c r="E125" s="41" t="s">
        <v>78</v>
      </c>
      <c r="F125" s="39">
        <v>13972.45</v>
      </c>
      <c r="G125" s="46">
        <v>72000</v>
      </c>
      <c r="H125" s="39">
        <f>(I125-G125)</f>
        <v>15000</v>
      </c>
      <c r="I125" s="46">
        <v>87000</v>
      </c>
      <c r="J125" s="39">
        <f>(F125+I125)</f>
        <v>100972.45</v>
      </c>
      <c r="K125" s="46">
        <v>80000</v>
      </c>
      <c r="L125" s="46">
        <v>80000</v>
      </c>
      <c r="M125" s="26" t="s">
        <v>27</v>
      </c>
    </row>
    <row r="126" spans="2:14" ht="17.25" customHeight="1" x14ac:dyDescent="0.25">
      <c r="B126" s="47"/>
      <c r="C126" s="47"/>
      <c r="D126" s="48">
        <v>4</v>
      </c>
      <c r="E126" s="41" t="s">
        <v>79</v>
      </c>
      <c r="F126" s="39" t="s">
        <v>27</v>
      </c>
      <c r="G126" s="39" t="s">
        <v>27</v>
      </c>
      <c r="H126" s="39" t="s">
        <v>27</v>
      </c>
      <c r="I126" s="39" t="s">
        <v>27</v>
      </c>
      <c r="J126" s="39" t="s">
        <v>27</v>
      </c>
      <c r="K126" s="39" t="s">
        <v>27</v>
      </c>
      <c r="L126" s="39" t="s">
        <v>27</v>
      </c>
    </row>
    <row r="127" spans="2:14" ht="17.25" customHeight="1" x14ac:dyDescent="0.25">
      <c r="B127" s="47"/>
      <c r="C127" s="47"/>
      <c r="D127" s="48"/>
      <c r="E127" s="41" t="s">
        <v>80</v>
      </c>
      <c r="F127" s="39">
        <v>0</v>
      </c>
      <c r="G127" s="39">
        <v>2000</v>
      </c>
      <c r="H127" s="39">
        <f>(I127-G127)</f>
        <v>0</v>
      </c>
      <c r="I127" s="39">
        <v>2000</v>
      </c>
      <c r="J127" s="39">
        <f>(F127+I127)</f>
        <v>2000</v>
      </c>
      <c r="K127" s="39">
        <v>2000</v>
      </c>
      <c r="L127" s="39">
        <v>2000</v>
      </c>
    </row>
    <row r="128" spans="2:14" ht="0.75" customHeight="1" x14ac:dyDescent="0.25">
      <c r="B128" s="47"/>
      <c r="C128" s="47"/>
      <c r="D128" s="48"/>
      <c r="E128" s="41"/>
      <c r="F128" s="50"/>
      <c r="G128" s="50"/>
      <c r="H128" s="50"/>
      <c r="I128" s="50"/>
      <c r="J128" s="50"/>
      <c r="K128" s="50"/>
      <c r="L128" s="50"/>
    </row>
    <row r="129" spans="2:17" ht="18" customHeight="1" x14ac:dyDescent="0.25">
      <c r="B129" s="166"/>
      <c r="C129" s="166"/>
      <c r="D129" s="167"/>
      <c r="E129" s="175" t="s">
        <v>25</v>
      </c>
      <c r="F129" s="173">
        <f>(F123+F124+F125+F127)</f>
        <v>15072.45</v>
      </c>
      <c r="G129" s="173">
        <f>(G123+G124+G125+G127)</f>
        <v>90000</v>
      </c>
      <c r="H129" s="173">
        <f>(H123+H124+H125+H127)</f>
        <v>3000</v>
      </c>
      <c r="I129" s="173">
        <f>(I123+I124+I125+I127)</f>
        <v>93000</v>
      </c>
      <c r="J129" s="173">
        <f>(F129+I129)</f>
        <v>108072.45</v>
      </c>
      <c r="K129" s="173">
        <f>(K123+K124+K125+K127)</f>
        <v>86000</v>
      </c>
      <c r="L129" s="173">
        <f>(L123+L124+L125+L127)</f>
        <v>86000</v>
      </c>
    </row>
    <row r="130" spans="2:17" ht="1.5" customHeight="1" x14ac:dyDescent="0.25">
      <c r="B130" s="40"/>
      <c r="C130" s="47"/>
      <c r="D130" s="41"/>
      <c r="E130" s="41"/>
      <c r="F130" s="39"/>
      <c r="G130" s="39"/>
      <c r="H130" s="39"/>
      <c r="I130" s="39"/>
      <c r="J130" s="39"/>
      <c r="K130" s="39"/>
      <c r="L130" s="39"/>
    </row>
    <row r="131" spans="2:17" ht="15.75" x14ac:dyDescent="0.25">
      <c r="B131" s="40"/>
      <c r="C131" s="47" t="s">
        <v>16</v>
      </c>
      <c r="D131" s="41"/>
      <c r="E131" s="42" t="s">
        <v>81</v>
      </c>
      <c r="F131" s="39"/>
      <c r="G131" s="39"/>
      <c r="H131" s="39"/>
      <c r="I131" s="39"/>
      <c r="J131" s="39"/>
      <c r="K131" s="39"/>
      <c r="L131" s="39"/>
    </row>
    <row r="132" spans="2:17" ht="15.75" x14ac:dyDescent="0.25">
      <c r="B132" s="47"/>
      <c r="C132" s="47"/>
      <c r="D132" s="48">
        <v>5</v>
      </c>
      <c r="E132" s="41" t="s">
        <v>82</v>
      </c>
      <c r="F132" s="39">
        <v>0</v>
      </c>
      <c r="G132" s="39">
        <v>25000</v>
      </c>
      <c r="H132" s="39">
        <f>(I132-G132)</f>
        <v>32000</v>
      </c>
      <c r="I132" s="39">
        <v>57000</v>
      </c>
      <c r="J132" s="39">
        <f>(F132+I132)</f>
        <v>57000</v>
      </c>
      <c r="K132" s="39">
        <v>50000</v>
      </c>
      <c r="L132" s="39">
        <v>50000</v>
      </c>
    </row>
    <row r="133" spans="2:17" ht="15.75" x14ac:dyDescent="0.25">
      <c r="B133" s="47"/>
      <c r="C133" s="47"/>
      <c r="D133" s="48">
        <v>6</v>
      </c>
      <c r="E133" s="41" t="s">
        <v>83</v>
      </c>
      <c r="F133" s="39">
        <v>0</v>
      </c>
      <c r="G133" s="39">
        <v>1000</v>
      </c>
      <c r="H133" s="39">
        <f>(I133-G133)</f>
        <v>0</v>
      </c>
      <c r="I133" s="39">
        <v>1000</v>
      </c>
      <c r="J133" s="39">
        <f>(F133+I133)</f>
        <v>1000</v>
      </c>
      <c r="K133" s="39">
        <v>1000</v>
      </c>
      <c r="L133" s="39">
        <v>1000</v>
      </c>
      <c r="M133" s="26"/>
    </row>
    <row r="134" spans="2:17" ht="15.75" x14ac:dyDescent="0.25">
      <c r="B134" s="47"/>
      <c r="C134" s="47"/>
      <c r="D134" s="48">
        <v>7</v>
      </c>
      <c r="E134" s="41" t="s">
        <v>84</v>
      </c>
      <c r="F134" s="39">
        <v>0</v>
      </c>
      <c r="G134" s="55">
        <v>19000</v>
      </c>
      <c r="H134" s="39">
        <f>(I134-G134)</f>
        <v>11000</v>
      </c>
      <c r="I134" s="55">
        <v>30000</v>
      </c>
      <c r="J134" s="39">
        <f>F134+I134</f>
        <v>30000</v>
      </c>
      <c r="K134" s="55">
        <v>20000</v>
      </c>
      <c r="L134" s="55">
        <v>21000</v>
      </c>
    </row>
    <row r="135" spans="2:17" ht="1.1499999999999999" customHeight="1" x14ac:dyDescent="0.25">
      <c r="B135" s="47"/>
      <c r="C135" s="47"/>
      <c r="D135" s="48"/>
      <c r="E135" s="41"/>
      <c r="F135" s="50"/>
      <c r="G135" s="50" t="s">
        <v>27</v>
      </c>
      <c r="H135" s="50"/>
      <c r="I135" s="50" t="s">
        <v>27</v>
      </c>
      <c r="J135" s="50"/>
      <c r="K135" s="50" t="s">
        <v>27</v>
      </c>
      <c r="L135" s="50" t="s">
        <v>27</v>
      </c>
    </row>
    <row r="136" spans="2:17" ht="18" customHeight="1" x14ac:dyDescent="0.25">
      <c r="B136" s="166"/>
      <c r="C136" s="166"/>
      <c r="D136" s="167"/>
      <c r="E136" s="175" t="s">
        <v>26</v>
      </c>
      <c r="F136" s="177">
        <f>(F132+F133+F134)</f>
        <v>0</v>
      </c>
      <c r="G136" s="177">
        <f>(G132+G133+G134)</f>
        <v>45000</v>
      </c>
      <c r="H136" s="177">
        <f>(H132+H133+H134)</f>
        <v>43000</v>
      </c>
      <c r="I136" s="177">
        <f>(I132+I133+I134)</f>
        <v>88000</v>
      </c>
      <c r="J136" s="170">
        <f>(F136+I136)</f>
        <v>88000</v>
      </c>
      <c r="K136" s="173">
        <f>(K132+K133+K134)</f>
        <v>71000</v>
      </c>
      <c r="L136" s="173">
        <f>(L132+L133+L134)</f>
        <v>72000</v>
      </c>
    </row>
    <row r="137" spans="2:17" ht="1.9" customHeight="1" x14ac:dyDescent="0.25">
      <c r="B137" s="40"/>
      <c r="C137" s="40"/>
      <c r="D137" s="41"/>
      <c r="E137" s="41"/>
      <c r="F137" s="39"/>
      <c r="G137" s="39"/>
      <c r="H137" s="39"/>
      <c r="I137" s="39"/>
      <c r="J137" s="39"/>
      <c r="K137" s="39"/>
      <c r="L137" s="39"/>
    </row>
    <row r="138" spans="2:17" ht="15.75" x14ac:dyDescent="0.25">
      <c r="B138" s="40"/>
      <c r="C138" s="47" t="s">
        <v>21</v>
      </c>
      <c r="D138" s="41"/>
      <c r="E138" s="42" t="s">
        <v>85</v>
      </c>
      <c r="F138" s="39"/>
      <c r="G138" s="39"/>
      <c r="H138" s="39"/>
      <c r="I138" s="39"/>
      <c r="J138" s="39"/>
      <c r="K138" s="39"/>
      <c r="L138" s="39"/>
      <c r="Q138" s="14"/>
    </row>
    <row r="139" spans="2:17" ht="15.75" x14ac:dyDescent="0.25">
      <c r="B139" s="47"/>
      <c r="C139" s="47"/>
      <c r="D139" s="48">
        <v>8</v>
      </c>
      <c r="E139" s="41" t="s">
        <v>86</v>
      </c>
      <c r="F139" s="39">
        <v>0</v>
      </c>
      <c r="G139" s="39">
        <v>500</v>
      </c>
      <c r="H139" s="39">
        <f>(I139-G139)</f>
        <v>0</v>
      </c>
      <c r="I139" s="39">
        <v>500</v>
      </c>
      <c r="J139" s="39">
        <f>(F139+I139)</f>
        <v>500</v>
      </c>
      <c r="K139" s="39">
        <v>500</v>
      </c>
      <c r="L139" s="39">
        <v>500</v>
      </c>
    </row>
    <row r="140" spans="2:17" ht="15.75" x14ac:dyDescent="0.25">
      <c r="B140" s="47"/>
      <c r="C140" s="47"/>
      <c r="D140" s="48">
        <v>9</v>
      </c>
      <c r="E140" s="41" t="s">
        <v>87</v>
      </c>
      <c r="F140" s="39">
        <v>0</v>
      </c>
      <c r="G140" s="39">
        <v>500</v>
      </c>
      <c r="H140" s="39">
        <f>(I140-G140)</f>
        <v>0</v>
      </c>
      <c r="I140" s="39">
        <v>500</v>
      </c>
      <c r="J140" s="39">
        <f>(F140+I140)</f>
        <v>500</v>
      </c>
      <c r="K140" s="39">
        <v>500</v>
      </c>
      <c r="L140" s="39">
        <v>500</v>
      </c>
    </row>
    <row r="141" spans="2:17" ht="0.75" customHeight="1" x14ac:dyDescent="0.25">
      <c r="B141" s="47"/>
      <c r="C141" s="47"/>
      <c r="D141" s="48"/>
      <c r="E141" s="41"/>
      <c r="F141" s="50"/>
      <c r="G141" s="50" t="s">
        <v>27</v>
      </c>
      <c r="H141" s="50"/>
      <c r="I141" s="50" t="s">
        <v>27</v>
      </c>
      <c r="J141" s="50"/>
      <c r="K141" s="50" t="s">
        <v>27</v>
      </c>
      <c r="L141" s="50" t="s">
        <v>27</v>
      </c>
    </row>
    <row r="142" spans="2:17" ht="18" customHeight="1" x14ac:dyDescent="0.25">
      <c r="B142" s="166"/>
      <c r="C142" s="166"/>
      <c r="D142" s="167"/>
      <c r="E142" s="175" t="s">
        <v>28</v>
      </c>
      <c r="F142" s="173">
        <f>(F139+F140)</f>
        <v>0</v>
      </c>
      <c r="G142" s="173">
        <f>(G139+G140)</f>
        <v>1000</v>
      </c>
      <c r="H142" s="173">
        <f>(H139+H140)</f>
        <v>0</v>
      </c>
      <c r="I142" s="173">
        <f>(I139+I140)</f>
        <v>1000</v>
      </c>
      <c r="J142" s="173">
        <f>(F142+I142)</f>
        <v>1000</v>
      </c>
      <c r="K142" s="173">
        <f>(K139+K140)</f>
        <v>1000</v>
      </c>
      <c r="L142" s="173">
        <f>(L139+L140)</f>
        <v>1000</v>
      </c>
    </row>
    <row r="143" spans="2:17" ht="1.5" customHeight="1" x14ac:dyDescent="0.25">
      <c r="B143" s="40"/>
      <c r="C143" s="40"/>
      <c r="D143" s="41"/>
      <c r="E143" s="41"/>
      <c r="F143" s="39"/>
      <c r="G143" s="39"/>
      <c r="H143" s="39"/>
      <c r="I143" s="39"/>
      <c r="J143" s="39"/>
      <c r="K143" s="39"/>
      <c r="L143" s="39"/>
    </row>
    <row r="144" spans="2:17" ht="17.25" customHeight="1" x14ac:dyDescent="0.25">
      <c r="B144" s="40"/>
      <c r="C144" s="47" t="s">
        <v>29</v>
      </c>
      <c r="D144" s="41"/>
      <c r="E144" s="42" t="s">
        <v>88</v>
      </c>
      <c r="F144" s="39"/>
      <c r="G144" s="39"/>
      <c r="H144" s="39"/>
      <c r="I144" s="39"/>
      <c r="J144" s="39"/>
      <c r="K144" s="39"/>
      <c r="L144" s="39"/>
    </row>
    <row r="145" spans="2:13" ht="17.25" customHeight="1" x14ac:dyDescent="0.25">
      <c r="B145" s="47"/>
      <c r="C145" s="47"/>
      <c r="D145" s="48">
        <v>10</v>
      </c>
      <c r="E145" s="41" t="s">
        <v>89</v>
      </c>
      <c r="F145" s="39">
        <v>0</v>
      </c>
      <c r="G145" s="46">
        <v>12000</v>
      </c>
      <c r="H145" s="39">
        <f t="shared" ref="H145:H150" si="3">(I145-G145)</f>
        <v>3000</v>
      </c>
      <c r="I145" s="46">
        <v>15000</v>
      </c>
      <c r="J145" s="39">
        <f t="shared" ref="J145:J149" si="4">(F145+I145)</f>
        <v>15000</v>
      </c>
      <c r="K145" s="46">
        <v>15000</v>
      </c>
      <c r="L145" s="46">
        <v>16000</v>
      </c>
    </row>
    <row r="146" spans="2:13" ht="17.25" customHeight="1" x14ac:dyDescent="0.25">
      <c r="B146" s="47"/>
      <c r="C146" s="47"/>
      <c r="D146" s="48">
        <v>11</v>
      </c>
      <c r="E146" s="41" t="s">
        <v>90</v>
      </c>
      <c r="F146" s="39">
        <v>0</v>
      </c>
      <c r="G146" s="39">
        <v>12000</v>
      </c>
      <c r="H146" s="39">
        <f t="shared" si="3"/>
        <v>-4000</v>
      </c>
      <c r="I146" s="39">
        <v>8000</v>
      </c>
      <c r="J146" s="39">
        <f t="shared" si="4"/>
        <v>8000</v>
      </c>
      <c r="K146" s="39">
        <v>8000</v>
      </c>
      <c r="L146" s="39">
        <v>9000</v>
      </c>
      <c r="M146" s="26" t="s">
        <v>27</v>
      </c>
    </row>
    <row r="147" spans="2:13" ht="17.25" customHeight="1" x14ac:dyDescent="0.25">
      <c r="B147" s="47"/>
      <c r="C147" s="47"/>
      <c r="D147" s="48">
        <v>12</v>
      </c>
      <c r="E147" s="41" t="s">
        <v>91</v>
      </c>
      <c r="F147" s="39">
        <v>0</v>
      </c>
      <c r="G147" s="39">
        <v>2000</v>
      </c>
      <c r="H147" s="39">
        <f t="shared" si="3"/>
        <v>500</v>
      </c>
      <c r="I147" s="39">
        <v>2500</v>
      </c>
      <c r="J147" s="39">
        <f t="shared" si="4"/>
        <v>2500</v>
      </c>
      <c r="K147" s="39">
        <v>2000</v>
      </c>
      <c r="L147" s="39">
        <v>2000</v>
      </c>
      <c r="M147" s="27"/>
    </row>
    <row r="148" spans="2:13" ht="17.25" customHeight="1" x14ac:dyDescent="0.25">
      <c r="B148" s="47"/>
      <c r="C148" s="47"/>
      <c r="D148" s="48">
        <v>13</v>
      </c>
      <c r="E148" s="41" t="s">
        <v>163</v>
      </c>
      <c r="F148" s="39">
        <v>0</v>
      </c>
      <c r="G148" s="39">
        <v>12000</v>
      </c>
      <c r="H148" s="39">
        <f t="shared" si="3"/>
        <v>1000</v>
      </c>
      <c r="I148" s="39">
        <v>13000</v>
      </c>
      <c r="J148" s="39">
        <f t="shared" si="4"/>
        <v>13000</v>
      </c>
      <c r="K148" s="39">
        <v>12000</v>
      </c>
      <c r="L148" s="39">
        <v>12000</v>
      </c>
      <c r="M148" s="27"/>
    </row>
    <row r="149" spans="2:13" ht="17.25" customHeight="1" x14ac:dyDescent="0.25">
      <c r="B149" s="47"/>
      <c r="C149" s="47"/>
      <c r="D149" s="48">
        <v>14</v>
      </c>
      <c r="E149" s="41" t="s">
        <v>92</v>
      </c>
      <c r="F149" s="39">
        <v>0</v>
      </c>
      <c r="G149" s="39">
        <v>1000</v>
      </c>
      <c r="H149" s="39">
        <f t="shared" si="3"/>
        <v>1000</v>
      </c>
      <c r="I149" s="39">
        <v>2000</v>
      </c>
      <c r="J149" s="39">
        <f t="shared" si="4"/>
        <v>2000</v>
      </c>
      <c r="K149" s="39">
        <v>1500</v>
      </c>
      <c r="L149" s="39">
        <v>1500</v>
      </c>
      <c r="M149" s="27"/>
    </row>
    <row r="150" spans="2:13" ht="17.25" customHeight="1" x14ac:dyDescent="0.25">
      <c r="B150" s="47"/>
      <c r="C150" s="47"/>
      <c r="D150" s="48">
        <v>15</v>
      </c>
      <c r="E150" s="41" t="s">
        <v>93</v>
      </c>
      <c r="F150" s="50">
        <v>800</v>
      </c>
      <c r="G150" s="50">
        <v>10500</v>
      </c>
      <c r="H150" s="50">
        <f t="shared" si="3"/>
        <v>0</v>
      </c>
      <c r="I150" s="50">
        <v>10500</v>
      </c>
      <c r="J150" s="50">
        <f>(F150+I150)</f>
        <v>11300</v>
      </c>
      <c r="K150" s="50">
        <v>10500</v>
      </c>
      <c r="L150" s="50">
        <v>10500</v>
      </c>
      <c r="M150" s="26" t="s">
        <v>27</v>
      </c>
    </row>
    <row r="151" spans="2:13" ht="0.75" customHeight="1" x14ac:dyDescent="0.25">
      <c r="B151" s="47"/>
      <c r="C151" s="47"/>
      <c r="D151" s="48"/>
      <c r="E151" s="41"/>
      <c r="F151" s="39"/>
      <c r="G151" s="39"/>
      <c r="H151" s="39"/>
      <c r="I151" s="39"/>
      <c r="J151" s="39"/>
      <c r="K151" s="39"/>
      <c r="L151" s="39"/>
      <c r="M151" s="27"/>
    </row>
    <row r="152" spans="2:13" ht="18" customHeight="1" x14ac:dyDescent="0.25">
      <c r="B152" s="166"/>
      <c r="C152" s="166"/>
      <c r="D152" s="167"/>
      <c r="E152" s="175" t="s">
        <v>32</v>
      </c>
      <c r="F152" s="173">
        <f>(F145+F146+F147+F148+F149+F150)</f>
        <v>800</v>
      </c>
      <c r="G152" s="173">
        <f>(G145+G146+G147+G148+G149+G150)</f>
        <v>49500</v>
      </c>
      <c r="H152" s="173">
        <f>(H145+H146+H147+H148+H149+H150)</f>
        <v>1500</v>
      </c>
      <c r="I152" s="173">
        <f>(I145+I146+I147+I148+I149+I150)</f>
        <v>51000</v>
      </c>
      <c r="J152" s="173">
        <f>(F152+I152)</f>
        <v>51800</v>
      </c>
      <c r="K152" s="173">
        <f>(K145+K146+K147+K148+K149+K150)</f>
        <v>49000</v>
      </c>
      <c r="L152" s="173">
        <f>(L145+L146+L147+L148+L149+L150)</f>
        <v>51000</v>
      </c>
      <c r="M152" s="27"/>
    </row>
    <row r="153" spans="2:13" ht="1.5" customHeight="1" x14ac:dyDescent="0.25">
      <c r="B153" s="40"/>
      <c r="C153" s="40"/>
      <c r="D153" s="41"/>
      <c r="E153" s="41"/>
      <c r="F153" s="39"/>
      <c r="G153" s="39">
        <f>SUM(G145:G152)</f>
        <v>99000</v>
      </c>
      <c r="H153" s="39"/>
      <c r="I153" s="39"/>
      <c r="J153" s="39"/>
      <c r="K153" s="39"/>
      <c r="L153" s="39"/>
      <c r="M153" s="27"/>
    </row>
    <row r="154" spans="2:13" ht="15.75" x14ac:dyDescent="0.25">
      <c r="B154" s="40"/>
      <c r="C154" s="47" t="s">
        <v>41</v>
      </c>
      <c r="D154" s="41"/>
      <c r="E154" s="42" t="s">
        <v>94</v>
      </c>
      <c r="F154" s="39"/>
      <c r="G154" s="39"/>
      <c r="H154" s="39"/>
      <c r="I154" s="39"/>
      <c r="J154" s="39"/>
      <c r="K154" s="39"/>
      <c r="L154" s="39"/>
      <c r="M154" s="27"/>
    </row>
    <row r="155" spans="2:13" ht="17.25" customHeight="1" x14ac:dyDescent="0.25">
      <c r="B155" s="47"/>
      <c r="C155" s="47"/>
      <c r="D155" s="48">
        <v>16</v>
      </c>
      <c r="E155" s="41" t="s">
        <v>95</v>
      </c>
      <c r="F155" s="39">
        <v>0</v>
      </c>
      <c r="G155" s="39">
        <v>6500</v>
      </c>
      <c r="H155" s="39">
        <f>(I155-G155)</f>
        <v>0</v>
      </c>
      <c r="I155" s="39">
        <v>6500</v>
      </c>
      <c r="J155" s="39">
        <f>(F155+I155)</f>
        <v>6500</v>
      </c>
      <c r="K155" s="39">
        <v>6000</v>
      </c>
      <c r="L155" s="39">
        <v>7000</v>
      </c>
      <c r="M155" s="26" t="s">
        <v>27</v>
      </c>
    </row>
    <row r="156" spans="2:13" ht="17.25" customHeight="1" x14ac:dyDescent="0.25">
      <c r="B156" s="47"/>
      <c r="C156" s="47"/>
      <c r="D156" s="48">
        <v>17</v>
      </c>
      <c r="E156" s="41" t="s">
        <v>96</v>
      </c>
      <c r="F156" s="39">
        <v>0</v>
      </c>
      <c r="G156" s="39">
        <v>29000</v>
      </c>
      <c r="H156" s="39">
        <f>(I156-G156)</f>
        <v>16000</v>
      </c>
      <c r="I156" s="39">
        <v>45000</v>
      </c>
      <c r="J156" s="39">
        <f>(F156+I156)</f>
        <v>45000</v>
      </c>
      <c r="K156" s="39">
        <v>30000</v>
      </c>
      <c r="L156" s="39">
        <v>30000</v>
      </c>
      <c r="M156" s="26" t="s">
        <v>27</v>
      </c>
    </row>
    <row r="157" spans="2:13" ht="17.25" customHeight="1" x14ac:dyDescent="0.25">
      <c r="B157" s="47"/>
      <c r="C157" s="47"/>
      <c r="D157" s="48">
        <v>18</v>
      </c>
      <c r="E157" s="41" t="s">
        <v>155</v>
      </c>
      <c r="F157" s="46">
        <v>420.17</v>
      </c>
      <c r="G157" s="46">
        <v>25000</v>
      </c>
      <c r="H157" s="46">
        <f>(I157-G157)</f>
        <v>5000</v>
      </c>
      <c r="I157" s="46">
        <v>30000</v>
      </c>
      <c r="J157" s="46">
        <f>(F157+I157)</f>
        <v>30420.17</v>
      </c>
      <c r="K157" s="46">
        <v>25000</v>
      </c>
      <c r="L157" s="46">
        <v>25000</v>
      </c>
      <c r="M157" s="27"/>
    </row>
    <row r="158" spans="2:13" ht="17.25" customHeight="1" x14ac:dyDescent="0.25">
      <c r="B158" s="47"/>
      <c r="C158" s="47"/>
      <c r="D158" s="48">
        <v>19</v>
      </c>
      <c r="E158" s="41" t="s">
        <v>97</v>
      </c>
      <c r="F158" s="46">
        <v>782.59</v>
      </c>
      <c r="G158" s="46">
        <v>7000</v>
      </c>
      <c r="H158" s="46">
        <f>(I158-G158)</f>
        <v>1000</v>
      </c>
      <c r="I158" s="46">
        <v>8000</v>
      </c>
      <c r="J158" s="46">
        <f>(F158+I158)</f>
        <v>8782.59</v>
      </c>
      <c r="K158" s="46">
        <v>7000</v>
      </c>
      <c r="L158" s="46">
        <v>7000</v>
      </c>
      <c r="M158" s="27"/>
    </row>
    <row r="159" spans="2:13" ht="17.25" customHeight="1" x14ac:dyDescent="0.25">
      <c r="B159" s="47"/>
      <c r="C159" s="47"/>
      <c r="D159" s="48">
        <v>20</v>
      </c>
      <c r="E159" s="41" t="s">
        <v>98</v>
      </c>
      <c r="F159" s="86">
        <v>0</v>
      </c>
      <c r="G159" s="86">
        <v>6500</v>
      </c>
      <c r="H159" s="86">
        <f>(I159-G159)</f>
        <v>0</v>
      </c>
      <c r="I159" s="86">
        <v>6500</v>
      </c>
      <c r="J159" s="46">
        <f>(F159+I159)</f>
        <v>6500</v>
      </c>
      <c r="K159" s="86">
        <v>0</v>
      </c>
      <c r="L159" s="86">
        <v>0</v>
      </c>
      <c r="M159" s="26" t="s">
        <v>27</v>
      </c>
    </row>
    <row r="160" spans="2:13" ht="0.75" customHeight="1" x14ac:dyDescent="0.25">
      <c r="B160" s="47"/>
      <c r="C160" s="47"/>
      <c r="D160" s="48"/>
      <c r="E160" s="41"/>
      <c r="F160" s="46"/>
      <c r="G160" s="46"/>
      <c r="H160" s="46"/>
      <c r="I160" s="46"/>
      <c r="J160" s="46"/>
      <c r="K160" s="46"/>
      <c r="L160" s="46"/>
    </row>
    <row r="161" spans="2:13" ht="18" customHeight="1" x14ac:dyDescent="0.25">
      <c r="B161" s="178"/>
      <c r="C161" s="178"/>
      <c r="D161" s="179"/>
      <c r="E161" s="180" t="s">
        <v>42</v>
      </c>
      <c r="F161" s="169">
        <f>(F155+F156+F157+F158+F159)</f>
        <v>1202.76</v>
      </c>
      <c r="G161" s="169">
        <f>(G155+G156+G157+G158+G159)</f>
        <v>74000</v>
      </c>
      <c r="H161" s="169">
        <f>(H155+H156+H157+H158+H159)</f>
        <v>22000</v>
      </c>
      <c r="I161" s="169">
        <f>(I155+I156+I157+I158+I159)</f>
        <v>96000</v>
      </c>
      <c r="J161" s="174">
        <f>(F161+I161)</f>
        <v>97202.76</v>
      </c>
      <c r="K161" s="169">
        <f>(K155+K156+K157+K158+K159)</f>
        <v>68000</v>
      </c>
      <c r="L161" s="169">
        <f>(L155+L156+L157+L158+L159)</f>
        <v>69000</v>
      </c>
    </row>
    <row r="162" spans="2:13" ht="18.75" customHeight="1" x14ac:dyDescent="0.25">
      <c r="B162" s="87"/>
      <c r="C162" s="87"/>
      <c r="D162" s="87"/>
      <c r="E162" s="88" t="s">
        <v>35</v>
      </c>
      <c r="F162" s="89">
        <f>(F129+F136+F142+F152+F161)</f>
        <v>17075.21</v>
      </c>
      <c r="G162" s="89">
        <f>(G129+G136+G142+G152+G161)</f>
        <v>259500</v>
      </c>
      <c r="H162" s="89">
        <f>(H129+H136+H142+H152+H161)</f>
        <v>69500</v>
      </c>
      <c r="I162" s="89">
        <f>(I129+I136+I142+I152+I161)</f>
        <v>329000</v>
      </c>
      <c r="J162" s="90">
        <f>(F162+I162)</f>
        <v>346075.21</v>
      </c>
      <c r="K162" s="89">
        <f>(K129+K136+K142+K152+K161)</f>
        <v>275000</v>
      </c>
      <c r="L162" s="90">
        <f>(L129+L136+L142+L152+L161)</f>
        <v>279000</v>
      </c>
    </row>
    <row r="163" spans="2:13" ht="1.5" customHeight="1" thickBot="1" x14ac:dyDescent="0.25">
      <c r="B163" s="16"/>
      <c r="C163" s="16"/>
      <c r="D163" s="16"/>
      <c r="E163" s="17"/>
      <c r="F163" s="18"/>
      <c r="G163" s="19"/>
      <c r="H163" s="19"/>
      <c r="I163" s="19"/>
      <c r="J163" s="20"/>
      <c r="M163" s="21"/>
    </row>
    <row r="164" spans="2:13" ht="13.5" thickTop="1" x14ac:dyDescent="0.2">
      <c r="F164" s="14"/>
      <c r="K164" s="116"/>
      <c r="L164" s="116"/>
    </row>
    <row r="167" spans="2:13" ht="1.1499999999999999" customHeight="1" x14ac:dyDescent="0.2"/>
    <row r="169" spans="2:13" ht="19.899999999999999" customHeight="1" x14ac:dyDescent="0.2">
      <c r="E169" s="14"/>
      <c r="L169" s="127"/>
    </row>
    <row r="170" spans="2:13" ht="1.1499999999999999" customHeight="1" x14ac:dyDescent="0.2">
      <c r="E170" s="14"/>
    </row>
    <row r="171" spans="2:13" ht="31.5" customHeight="1" x14ac:dyDescent="0.2">
      <c r="B171" s="225"/>
      <c r="C171" s="225"/>
    </row>
    <row r="172" spans="2:13" ht="23.25" x14ac:dyDescent="0.35">
      <c r="B172" s="224" t="s">
        <v>205</v>
      </c>
      <c r="C172" s="224"/>
      <c r="D172" s="224"/>
      <c r="E172" s="224"/>
      <c r="F172" s="224"/>
      <c r="G172" s="224"/>
      <c r="H172" s="224"/>
      <c r="I172" s="224"/>
      <c r="J172" s="224"/>
      <c r="K172" s="224"/>
      <c r="L172" s="15"/>
      <c r="M172" s="13">
        <v>4</v>
      </c>
    </row>
    <row r="173" spans="2:13" ht="3" customHeight="1" x14ac:dyDescent="0.2"/>
    <row r="174" spans="2:13" ht="18.95" customHeight="1" x14ac:dyDescent="0.2">
      <c r="B174" s="74"/>
      <c r="C174" s="75"/>
      <c r="D174" s="75" t="s">
        <v>72</v>
      </c>
      <c r="E174" s="85"/>
      <c r="F174" s="62" t="s">
        <v>7</v>
      </c>
      <c r="G174" s="63" t="s">
        <v>8</v>
      </c>
      <c r="H174" s="64" t="s">
        <v>197</v>
      </c>
      <c r="I174" s="65"/>
      <c r="J174" s="66"/>
      <c r="K174" s="66" t="s">
        <v>178</v>
      </c>
      <c r="L174" s="66" t="s">
        <v>199</v>
      </c>
    </row>
    <row r="175" spans="2:13" ht="17.25" customHeight="1" x14ac:dyDescent="0.25">
      <c r="B175" s="72"/>
      <c r="C175" s="78"/>
      <c r="D175" s="67"/>
      <c r="E175" s="67"/>
      <c r="F175" s="67" t="s">
        <v>73</v>
      </c>
      <c r="G175" s="67" t="s">
        <v>5</v>
      </c>
      <c r="H175" s="67" t="s">
        <v>9</v>
      </c>
      <c r="I175" s="68" t="s">
        <v>10</v>
      </c>
      <c r="J175" s="68" t="s">
        <v>11</v>
      </c>
      <c r="K175" s="68" t="s">
        <v>10</v>
      </c>
      <c r="L175" s="68" t="s">
        <v>10</v>
      </c>
    </row>
    <row r="176" spans="2:13" ht="17.25" customHeight="1" x14ac:dyDescent="0.25">
      <c r="B176" s="72" t="s">
        <v>0</v>
      </c>
      <c r="C176" s="72" t="s">
        <v>1</v>
      </c>
      <c r="D176" s="68" t="s">
        <v>2</v>
      </c>
      <c r="E176" s="68" t="s">
        <v>36</v>
      </c>
      <c r="F176" s="68" t="s">
        <v>4</v>
      </c>
      <c r="G176" s="68" t="s">
        <v>201</v>
      </c>
      <c r="H176" s="69"/>
      <c r="I176" s="68" t="s">
        <v>198</v>
      </c>
      <c r="J176" s="68" t="s">
        <v>12</v>
      </c>
      <c r="K176" s="120"/>
      <c r="L176" s="121"/>
    </row>
    <row r="177" spans="2:13" ht="17.25" customHeight="1" x14ac:dyDescent="0.25">
      <c r="B177" s="73"/>
      <c r="C177" s="73"/>
      <c r="D177" s="71"/>
      <c r="E177" s="71"/>
      <c r="F177" s="70" t="s">
        <v>200</v>
      </c>
      <c r="G177" s="70" t="s">
        <v>27</v>
      </c>
      <c r="H177" s="71"/>
      <c r="I177" s="71"/>
      <c r="J177" s="70" t="s">
        <v>198</v>
      </c>
      <c r="K177" s="122"/>
      <c r="L177" s="123"/>
    </row>
    <row r="178" spans="2:13" ht="18" customHeight="1" x14ac:dyDescent="0.25">
      <c r="B178" s="79"/>
      <c r="C178" s="79"/>
      <c r="D178" s="80"/>
      <c r="E178" s="80"/>
      <c r="F178" s="31">
        <v>1</v>
      </c>
      <c r="G178" s="31">
        <v>2</v>
      </c>
      <c r="H178" s="31" t="s">
        <v>13</v>
      </c>
      <c r="I178" s="31">
        <v>4</v>
      </c>
      <c r="J178" s="31">
        <v>5</v>
      </c>
      <c r="K178" s="30">
        <v>6</v>
      </c>
      <c r="L178" s="30">
        <v>7</v>
      </c>
    </row>
    <row r="179" spans="2:13" ht="18.75" customHeight="1" x14ac:dyDescent="0.25">
      <c r="B179" s="40"/>
      <c r="C179" s="41"/>
      <c r="D179" s="41"/>
      <c r="E179" s="42" t="s">
        <v>39</v>
      </c>
      <c r="F179" s="46">
        <f>F162</f>
        <v>17075.21</v>
      </c>
      <c r="G179" s="46">
        <f>G162</f>
        <v>259500</v>
      </c>
      <c r="H179" s="46">
        <f>(I179-G179)</f>
        <v>69500</v>
      </c>
      <c r="I179" s="46">
        <f>I162</f>
        <v>329000</v>
      </c>
      <c r="J179" s="46">
        <f>(F179+I179)</f>
        <v>346075.21</v>
      </c>
      <c r="K179" s="46">
        <f>K162</f>
        <v>275000</v>
      </c>
      <c r="L179" s="46">
        <f>L162</f>
        <v>279000</v>
      </c>
    </row>
    <row r="180" spans="2:13" ht="17.25" customHeight="1" x14ac:dyDescent="0.25">
      <c r="B180" s="40"/>
      <c r="C180" s="47" t="s">
        <v>43</v>
      </c>
      <c r="D180" s="41"/>
      <c r="E180" s="42" t="s">
        <v>99</v>
      </c>
      <c r="F180" s="46"/>
      <c r="G180" s="46"/>
      <c r="H180" s="46"/>
      <c r="I180" s="46"/>
      <c r="J180" s="46"/>
      <c r="K180" s="46"/>
      <c r="L180" s="46"/>
    </row>
    <row r="181" spans="2:13" ht="15.75" x14ac:dyDescent="0.25">
      <c r="B181" s="47"/>
      <c r="C181" s="47"/>
      <c r="D181" s="48">
        <v>21</v>
      </c>
      <c r="E181" s="41" t="s">
        <v>168</v>
      </c>
      <c r="F181" s="46">
        <v>0</v>
      </c>
      <c r="G181" s="46">
        <v>106000</v>
      </c>
      <c r="H181" s="46">
        <f t="shared" ref="H181:H188" si="5">(I181-G181)</f>
        <v>4000</v>
      </c>
      <c r="I181" s="46">
        <v>110000</v>
      </c>
      <c r="J181" s="46">
        <f t="shared" ref="J181:J188" si="6">(F181+I181)</f>
        <v>110000</v>
      </c>
      <c r="K181" s="46">
        <v>112000</v>
      </c>
      <c r="L181" s="46">
        <v>113000</v>
      </c>
    </row>
    <row r="182" spans="2:13" ht="15.75" x14ac:dyDescent="0.25">
      <c r="B182" s="47"/>
      <c r="C182" s="47"/>
      <c r="D182" s="48">
        <v>22</v>
      </c>
      <c r="E182" s="41" t="s">
        <v>175</v>
      </c>
      <c r="F182" s="46">
        <v>0</v>
      </c>
      <c r="G182" s="46">
        <v>8000</v>
      </c>
      <c r="H182" s="46">
        <f t="shared" si="5"/>
        <v>0</v>
      </c>
      <c r="I182" s="46">
        <v>8000</v>
      </c>
      <c r="J182" s="46">
        <f t="shared" si="6"/>
        <v>8000</v>
      </c>
      <c r="K182" s="46">
        <v>8000</v>
      </c>
      <c r="L182" s="46">
        <v>8000</v>
      </c>
    </row>
    <row r="183" spans="2:13" ht="15.75" x14ac:dyDescent="0.25">
      <c r="B183" s="47"/>
      <c r="C183" s="47"/>
      <c r="D183" s="48">
        <v>23</v>
      </c>
      <c r="E183" s="41" t="s">
        <v>165</v>
      </c>
      <c r="F183" s="46">
        <v>0</v>
      </c>
      <c r="G183" s="46">
        <v>6500</v>
      </c>
      <c r="H183" s="46">
        <f t="shared" si="5"/>
        <v>0</v>
      </c>
      <c r="I183" s="46">
        <v>6500</v>
      </c>
      <c r="J183" s="46">
        <f t="shared" si="6"/>
        <v>6500</v>
      </c>
      <c r="K183" s="46">
        <v>7000</v>
      </c>
      <c r="L183" s="46">
        <v>7000</v>
      </c>
      <c r="M183" s="26" t="s">
        <v>27</v>
      </c>
    </row>
    <row r="184" spans="2:13" ht="15.75" x14ac:dyDescent="0.25">
      <c r="B184" s="47"/>
      <c r="C184" s="47"/>
      <c r="D184" s="48">
        <v>24</v>
      </c>
      <c r="E184" s="41" t="s">
        <v>174</v>
      </c>
      <c r="F184" s="46">
        <v>0</v>
      </c>
      <c r="G184" s="46">
        <v>23000</v>
      </c>
      <c r="H184" s="46">
        <f t="shared" si="5"/>
        <v>1000</v>
      </c>
      <c r="I184" s="46">
        <v>24000</v>
      </c>
      <c r="J184" s="46">
        <f>(F184+I184)</f>
        <v>24000</v>
      </c>
      <c r="K184" s="46">
        <v>23000</v>
      </c>
      <c r="L184" s="46">
        <v>23000</v>
      </c>
    </row>
    <row r="185" spans="2:13" ht="15.75" x14ac:dyDescent="0.25">
      <c r="B185" s="47"/>
      <c r="C185" s="47"/>
      <c r="D185" s="48">
        <v>25</v>
      </c>
      <c r="E185" s="41" t="s">
        <v>100</v>
      </c>
      <c r="F185" s="46">
        <v>0</v>
      </c>
      <c r="G185" s="46">
        <v>46500</v>
      </c>
      <c r="H185" s="46">
        <f t="shared" si="5"/>
        <v>1000</v>
      </c>
      <c r="I185" s="46">
        <v>47500</v>
      </c>
      <c r="J185" s="46">
        <f t="shared" si="6"/>
        <v>47500</v>
      </c>
      <c r="K185" s="46">
        <v>50000</v>
      </c>
      <c r="L185" s="46">
        <v>50000</v>
      </c>
    </row>
    <row r="186" spans="2:13" ht="15.75" x14ac:dyDescent="0.25">
      <c r="B186" s="47"/>
      <c r="C186" s="47"/>
      <c r="D186" s="48">
        <v>26</v>
      </c>
      <c r="E186" s="41" t="s">
        <v>101</v>
      </c>
      <c r="F186" s="46">
        <v>0</v>
      </c>
      <c r="G186" s="46">
        <v>5500</v>
      </c>
      <c r="H186" s="46">
        <f t="shared" si="5"/>
        <v>500</v>
      </c>
      <c r="I186" s="46">
        <v>6000</v>
      </c>
      <c r="J186" s="46">
        <f t="shared" si="6"/>
        <v>6000</v>
      </c>
      <c r="K186" s="46">
        <v>6000</v>
      </c>
      <c r="L186" s="46">
        <v>6000</v>
      </c>
      <c r="M186" s="26" t="s">
        <v>27</v>
      </c>
    </row>
    <row r="187" spans="2:13" ht="15.75" x14ac:dyDescent="0.25">
      <c r="B187" s="47"/>
      <c r="C187" s="47"/>
      <c r="D187" s="48">
        <v>27</v>
      </c>
      <c r="E187" s="41" t="s">
        <v>102</v>
      </c>
      <c r="F187" s="46">
        <v>2281.31</v>
      </c>
      <c r="G187" s="46">
        <v>16000</v>
      </c>
      <c r="H187" s="46">
        <f t="shared" si="5"/>
        <v>2000</v>
      </c>
      <c r="I187" s="46">
        <v>18000</v>
      </c>
      <c r="J187" s="46">
        <f t="shared" si="6"/>
        <v>20281.310000000001</v>
      </c>
      <c r="K187" s="46">
        <v>18000</v>
      </c>
      <c r="L187" s="46">
        <v>19000</v>
      </c>
    </row>
    <row r="188" spans="2:13" ht="15.75" x14ac:dyDescent="0.25">
      <c r="B188" s="47"/>
      <c r="C188" s="47"/>
      <c r="D188" s="48">
        <v>28</v>
      </c>
      <c r="E188" s="41" t="s">
        <v>103</v>
      </c>
      <c r="F188" s="86">
        <v>0</v>
      </c>
      <c r="G188" s="86">
        <v>4000</v>
      </c>
      <c r="H188" s="86">
        <f t="shared" si="5"/>
        <v>500</v>
      </c>
      <c r="I188" s="86">
        <v>4500</v>
      </c>
      <c r="J188" s="86">
        <f t="shared" si="6"/>
        <v>4500</v>
      </c>
      <c r="K188" s="86">
        <v>4500</v>
      </c>
      <c r="L188" s="86">
        <v>4500</v>
      </c>
    </row>
    <row r="189" spans="2:13" ht="0.75" customHeight="1" x14ac:dyDescent="0.25">
      <c r="B189" s="47"/>
      <c r="C189" s="47"/>
      <c r="D189" s="48"/>
      <c r="E189" s="41"/>
      <c r="F189" s="91"/>
      <c r="G189" s="91"/>
      <c r="H189" s="91"/>
      <c r="I189" s="91"/>
      <c r="J189" s="91"/>
      <c r="K189" s="221"/>
      <c r="L189" s="221"/>
    </row>
    <row r="190" spans="2:13" ht="18" customHeight="1" x14ac:dyDescent="0.25">
      <c r="B190" s="166"/>
      <c r="C190" s="166"/>
      <c r="D190" s="166"/>
      <c r="E190" s="175" t="s">
        <v>48</v>
      </c>
      <c r="F190" s="177">
        <f>(F181+F182+F183+F184+F185+F186+F187+F188)</f>
        <v>2281.31</v>
      </c>
      <c r="G190" s="177">
        <f>(G181+G182+G183+G184+G185+G186+G187+G188)</f>
        <v>215500</v>
      </c>
      <c r="H190" s="177">
        <f>(H181+H182+H183+H184+H185+H186+H187+H188)</f>
        <v>9000</v>
      </c>
      <c r="I190" s="177">
        <f>(I181+I182+I183+I184+I185+I186+I187+I188)</f>
        <v>224500</v>
      </c>
      <c r="J190" s="177">
        <f>(F190+I190)</f>
        <v>226781.31</v>
      </c>
      <c r="K190" s="173">
        <f>(K181+K182+K183+K184+K185+K186+K187+K188)</f>
        <v>228500</v>
      </c>
      <c r="L190" s="173">
        <f>(L181+L182+L183+L184+L185+L186+L187+L188)</f>
        <v>230500</v>
      </c>
    </row>
    <row r="191" spans="2:13" ht="1.5" customHeight="1" x14ac:dyDescent="0.25">
      <c r="B191" s="40"/>
      <c r="C191" s="41"/>
      <c r="D191" s="41"/>
      <c r="E191" s="41"/>
      <c r="F191" s="91"/>
      <c r="G191" s="91"/>
      <c r="H191" s="91"/>
      <c r="I191" s="91">
        <f>SUM(I181:I190)</f>
        <v>449000</v>
      </c>
      <c r="J191" s="91"/>
      <c r="K191" s="91"/>
      <c r="L191" s="91"/>
    </row>
    <row r="192" spans="2:13" ht="17.25" customHeight="1" x14ac:dyDescent="0.25">
      <c r="B192" s="40"/>
      <c r="C192" s="47" t="s">
        <v>49</v>
      </c>
      <c r="D192" s="41"/>
      <c r="E192" s="42" t="s">
        <v>169</v>
      </c>
      <c r="F192" s="39"/>
      <c r="G192" s="39"/>
      <c r="H192" s="39"/>
      <c r="I192" s="39"/>
      <c r="J192" s="39"/>
      <c r="K192" s="39"/>
      <c r="L192" s="39"/>
    </row>
    <row r="193" spans="2:13" ht="17.25" customHeight="1" x14ac:dyDescent="0.25">
      <c r="B193" s="40"/>
      <c r="C193" s="40"/>
      <c r="D193" s="48">
        <v>29</v>
      </c>
      <c r="E193" s="41" t="s">
        <v>170</v>
      </c>
      <c r="F193" s="86">
        <v>0</v>
      </c>
      <c r="G193" s="86">
        <v>31000</v>
      </c>
      <c r="H193" s="86">
        <f>(I193-G193)</f>
        <v>-11000</v>
      </c>
      <c r="I193" s="86">
        <v>20000</v>
      </c>
      <c r="J193" s="86">
        <f>(F193+I193)</f>
        <v>20000</v>
      </c>
      <c r="K193" s="86">
        <v>0</v>
      </c>
      <c r="L193" s="86">
        <v>0</v>
      </c>
      <c r="M193" s="26" t="s">
        <v>27</v>
      </c>
    </row>
    <row r="194" spans="2:13" ht="17.25" customHeight="1" x14ac:dyDescent="0.25">
      <c r="B194" s="175"/>
      <c r="C194" s="175"/>
      <c r="D194" s="168"/>
      <c r="E194" s="175" t="s">
        <v>51</v>
      </c>
      <c r="F194" s="177">
        <f>(F193)</f>
        <v>0</v>
      </c>
      <c r="G194" s="177">
        <f>(G193)</f>
        <v>31000</v>
      </c>
      <c r="H194" s="177">
        <f>(H193)</f>
        <v>-11000</v>
      </c>
      <c r="I194" s="177">
        <f>(I193)</f>
        <v>20000</v>
      </c>
      <c r="J194" s="170">
        <f>(F194+I194)</f>
        <v>20000</v>
      </c>
      <c r="K194" s="177">
        <f>(K193)</f>
        <v>0</v>
      </c>
      <c r="L194" s="173">
        <f>(L193)</f>
        <v>0</v>
      </c>
    </row>
    <row r="195" spans="2:13" ht="1.5" customHeight="1" x14ac:dyDescent="0.25">
      <c r="B195" s="40"/>
      <c r="C195" s="40"/>
      <c r="D195" s="41"/>
      <c r="E195" s="41"/>
      <c r="F195" s="39"/>
      <c r="G195" s="39"/>
      <c r="H195" s="39"/>
      <c r="I195" s="39"/>
      <c r="J195" s="39"/>
      <c r="K195" s="39"/>
      <c r="L195" s="39"/>
    </row>
    <row r="196" spans="2:13" ht="17.25" customHeight="1" x14ac:dyDescent="0.25">
      <c r="B196" s="40"/>
      <c r="C196" s="47" t="s">
        <v>54</v>
      </c>
      <c r="D196" s="41"/>
      <c r="E196" s="42" t="s">
        <v>104</v>
      </c>
      <c r="F196" s="46"/>
      <c r="G196" s="46"/>
      <c r="H196" s="46"/>
      <c r="I196" s="46"/>
      <c r="J196" s="46"/>
      <c r="K196" s="46"/>
      <c r="L196" s="46"/>
    </row>
    <row r="197" spans="2:13" ht="17.25" customHeight="1" x14ac:dyDescent="0.25">
      <c r="B197" s="47"/>
      <c r="C197" s="47"/>
      <c r="D197" s="48">
        <v>30</v>
      </c>
      <c r="E197" s="41" t="s">
        <v>166</v>
      </c>
      <c r="F197" s="46">
        <v>0</v>
      </c>
      <c r="G197" s="46">
        <v>27000</v>
      </c>
      <c r="H197" s="46">
        <f>(I197-G197)</f>
        <v>8000</v>
      </c>
      <c r="I197" s="46">
        <v>35000</v>
      </c>
      <c r="J197" s="46">
        <f>(F197+I197)</f>
        <v>35000</v>
      </c>
      <c r="K197" s="46">
        <v>25000</v>
      </c>
      <c r="L197" s="46">
        <v>25000</v>
      </c>
      <c r="M197" s="26" t="s">
        <v>27</v>
      </c>
    </row>
    <row r="198" spans="2:13" ht="17.25" customHeight="1" x14ac:dyDescent="0.25">
      <c r="B198" s="47"/>
      <c r="C198" s="47"/>
      <c r="D198" s="48">
        <v>31</v>
      </c>
      <c r="E198" s="41" t="s">
        <v>105</v>
      </c>
      <c r="F198" s="46">
        <v>0</v>
      </c>
      <c r="G198" s="46">
        <v>8500</v>
      </c>
      <c r="H198" s="46">
        <f>(I198-G198)</f>
        <v>-3000</v>
      </c>
      <c r="I198" s="46">
        <v>5500</v>
      </c>
      <c r="J198" s="46">
        <f>(F198+I198)</f>
        <v>5500</v>
      </c>
      <c r="K198" s="46">
        <v>6500</v>
      </c>
      <c r="L198" s="46">
        <v>6500</v>
      </c>
    </row>
    <row r="199" spans="2:13" ht="17.25" customHeight="1" x14ac:dyDescent="0.25">
      <c r="B199" s="47"/>
      <c r="C199" s="47"/>
      <c r="D199" s="48">
        <v>32</v>
      </c>
      <c r="E199" s="49" t="s">
        <v>159</v>
      </c>
      <c r="F199" s="46">
        <v>976</v>
      </c>
      <c r="G199" s="46">
        <v>13000</v>
      </c>
      <c r="H199" s="46">
        <f>(I199-G199)</f>
        <v>0</v>
      </c>
      <c r="I199" s="46">
        <v>13000</v>
      </c>
      <c r="J199" s="46">
        <f>(F199+I199)</f>
        <v>13976</v>
      </c>
      <c r="K199" s="46">
        <v>13000</v>
      </c>
      <c r="L199" s="46">
        <v>13000</v>
      </c>
      <c r="M199" s="26" t="s">
        <v>27</v>
      </c>
    </row>
    <row r="200" spans="2:13" ht="17.25" customHeight="1" x14ac:dyDescent="0.25">
      <c r="B200" s="47"/>
      <c r="C200" s="47"/>
      <c r="D200" s="48">
        <v>33</v>
      </c>
      <c r="E200" s="41" t="s">
        <v>83</v>
      </c>
      <c r="F200" s="86">
        <v>0</v>
      </c>
      <c r="G200" s="86">
        <v>1000</v>
      </c>
      <c r="H200" s="86">
        <f>(I200-G200)</f>
        <v>0</v>
      </c>
      <c r="I200" s="86">
        <v>1000</v>
      </c>
      <c r="J200" s="86">
        <f>(F200+I200)</f>
        <v>1000</v>
      </c>
      <c r="K200" s="86">
        <v>1000</v>
      </c>
      <c r="L200" s="86">
        <v>1000</v>
      </c>
    </row>
    <row r="201" spans="2:13" ht="0.75" customHeight="1" x14ac:dyDescent="0.25">
      <c r="B201" s="47"/>
      <c r="C201" s="47"/>
      <c r="D201" s="48"/>
      <c r="E201" s="41"/>
      <c r="F201" s="91"/>
      <c r="G201" s="91"/>
      <c r="H201" s="91"/>
      <c r="I201" s="91"/>
      <c r="J201" s="91"/>
      <c r="K201" s="91"/>
      <c r="L201" s="91"/>
    </row>
    <row r="202" spans="2:13" ht="18" customHeight="1" x14ac:dyDescent="0.25">
      <c r="B202" s="166"/>
      <c r="C202" s="166"/>
      <c r="D202" s="167"/>
      <c r="E202" s="175" t="s">
        <v>62</v>
      </c>
      <c r="F202" s="173">
        <f>(F197+F198+F199+F200)</f>
        <v>976</v>
      </c>
      <c r="G202" s="173">
        <f>(G197+G198+G199+G200)</f>
        <v>49500</v>
      </c>
      <c r="H202" s="173">
        <f>(H197+H198+H199+H200)</f>
        <v>5000</v>
      </c>
      <c r="I202" s="173">
        <f>(I197+I198+I199+I200)</f>
        <v>54500</v>
      </c>
      <c r="J202" s="173">
        <f>(F202+I202)</f>
        <v>55476</v>
      </c>
      <c r="K202" s="173">
        <f>(K197+K198+K199+K200)</f>
        <v>45500</v>
      </c>
      <c r="L202" s="173">
        <f>(L197+L198+L199+L200)</f>
        <v>45500</v>
      </c>
    </row>
    <row r="203" spans="2:13" ht="1.5" customHeight="1" x14ac:dyDescent="0.25">
      <c r="B203" s="40"/>
      <c r="C203" s="41"/>
      <c r="D203" s="41"/>
      <c r="E203" s="41"/>
      <c r="F203" s="91"/>
      <c r="G203" s="91"/>
      <c r="H203" s="91"/>
      <c r="I203" s="91"/>
      <c r="J203" s="91"/>
      <c r="K203" s="91"/>
      <c r="L203" s="91"/>
    </row>
    <row r="204" spans="2:13" ht="17.25" customHeight="1" x14ac:dyDescent="0.25">
      <c r="B204" s="40"/>
      <c r="C204" s="47" t="s">
        <v>67</v>
      </c>
      <c r="D204" s="41"/>
      <c r="E204" s="42" t="s">
        <v>106</v>
      </c>
      <c r="F204" s="46"/>
      <c r="G204" s="46"/>
      <c r="H204" s="46"/>
      <c r="I204" s="46"/>
      <c r="J204" s="46"/>
      <c r="K204" s="46"/>
      <c r="L204" s="46"/>
    </row>
    <row r="205" spans="2:13" ht="17.25" customHeight="1" x14ac:dyDescent="0.25">
      <c r="B205" s="47"/>
      <c r="C205" s="47"/>
      <c r="D205" s="48">
        <v>34</v>
      </c>
      <c r="E205" s="41" t="s">
        <v>107</v>
      </c>
      <c r="F205" s="46">
        <v>0</v>
      </c>
      <c r="G205" s="46">
        <v>14000</v>
      </c>
      <c r="H205" s="46">
        <f t="shared" ref="H205:H214" si="7">(I205-G205)</f>
        <v>0</v>
      </c>
      <c r="I205" s="46">
        <v>14000</v>
      </c>
      <c r="J205" s="46">
        <f t="shared" ref="J205:J214" si="8">(F205+I205)</f>
        <v>14000</v>
      </c>
      <c r="K205" s="46">
        <v>13500</v>
      </c>
      <c r="L205" s="46">
        <v>14500</v>
      </c>
    </row>
    <row r="206" spans="2:13" ht="17.25" customHeight="1" x14ac:dyDescent="0.25">
      <c r="B206" s="47"/>
      <c r="C206" s="47"/>
      <c r="D206" s="48">
        <v>35</v>
      </c>
      <c r="E206" s="41" t="s">
        <v>108</v>
      </c>
      <c r="F206" s="46">
        <v>0</v>
      </c>
      <c r="G206" s="46">
        <v>5000</v>
      </c>
      <c r="H206" s="46">
        <f t="shared" si="7"/>
        <v>-3000</v>
      </c>
      <c r="I206" s="46">
        <v>2000</v>
      </c>
      <c r="J206" s="46">
        <f t="shared" si="8"/>
        <v>2000</v>
      </c>
      <c r="K206" s="46">
        <v>2000</v>
      </c>
      <c r="L206" s="46">
        <v>2000</v>
      </c>
    </row>
    <row r="207" spans="2:13" ht="17.25" customHeight="1" x14ac:dyDescent="0.25">
      <c r="B207" s="47"/>
      <c r="C207" s="47"/>
      <c r="D207" s="48">
        <v>36</v>
      </c>
      <c r="E207" s="41" t="s">
        <v>109</v>
      </c>
      <c r="F207" s="46">
        <v>0</v>
      </c>
      <c r="G207" s="46">
        <v>1500</v>
      </c>
      <c r="H207" s="46">
        <f t="shared" si="7"/>
        <v>0</v>
      </c>
      <c r="I207" s="46">
        <v>1500</v>
      </c>
      <c r="J207" s="46">
        <f t="shared" si="8"/>
        <v>1500</v>
      </c>
      <c r="K207" s="46">
        <v>1500</v>
      </c>
      <c r="L207" s="46">
        <v>1500</v>
      </c>
    </row>
    <row r="208" spans="2:13" ht="17.25" customHeight="1" x14ac:dyDescent="0.25">
      <c r="B208" s="47"/>
      <c r="C208" s="47"/>
      <c r="D208" s="48">
        <v>37</v>
      </c>
      <c r="E208" s="49" t="s">
        <v>110</v>
      </c>
      <c r="F208" s="46">
        <v>51.86</v>
      </c>
      <c r="G208" s="46">
        <v>1500</v>
      </c>
      <c r="H208" s="46">
        <f t="shared" si="7"/>
        <v>-500</v>
      </c>
      <c r="I208" s="46">
        <v>1000</v>
      </c>
      <c r="J208" s="46">
        <f t="shared" si="8"/>
        <v>1051.8599999999999</v>
      </c>
      <c r="K208" s="46">
        <v>1500</v>
      </c>
      <c r="L208" s="46">
        <v>1500</v>
      </c>
    </row>
    <row r="209" spans="2:13" ht="17.25" customHeight="1" x14ac:dyDescent="0.25">
      <c r="B209" s="47"/>
      <c r="C209" s="47"/>
      <c r="D209" s="48">
        <v>38</v>
      </c>
      <c r="E209" s="41" t="s">
        <v>111</v>
      </c>
      <c r="F209" s="46">
        <v>0</v>
      </c>
      <c r="G209" s="46">
        <v>3500</v>
      </c>
      <c r="H209" s="46">
        <f t="shared" si="7"/>
        <v>1500</v>
      </c>
      <c r="I209" s="46">
        <v>5000</v>
      </c>
      <c r="J209" s="46">
        <f t="shared" si="8"/>
        <v>5000</v>
      </c>
      <c r="K209" s="46">
        <v>5000</v>
      </c>
      <c r="L209" s="46">
        <v>5000</v>
      </c>
      <c r="M209" s="26" t="s">
        <v>27</v>
      </c>
    </row>
    <row r="210" spans="2:13" ht="17.25" customHeight="1" x14ac:dyDescent="0.25">
      <c r="B210" s="47"/>
      <c r="C210" s="47"/>
      <c r="D210" s="48">
        <v>39</v>
      </c>
      <c r="E210" s="41" t="s">
        <v>112</v>
      </c>
      <c r="F210" s="46">
        <v>0</v>
      </c>
      <c r="G210" s="46">
        <v>3500</v>
      </c>
      <c r="H210" s="46">
        <f t="shared" si="7"/>
        <v>1500</v>
      </c>
      <c r="I210" s="46">
        <v>5000</v>
      </c>
      <c r="J210" s="46">
        <f t="shared" si="8"/>
        <v>5000</v>
      </c>
      <c r="K210" s="46">
        <v>5000</v>
      </c>
      <c r="L210" s="46">
        <v>5000</v>
      </c>
      <c r="M210" s="26" t="s">
        <v>27</v>
      </c>
    </row>
    <row r="211" spans="2:13" ht="17.25" customHeight="1" x14ac:dyDescent="0.25">
      <c r="B211" s="47"/>
      <c r="C211" s="47"/>
      <c r="D211" s="48">
        <v>40</v>
      </c>
      <c r="E211" s="41" t="s">
        <v>113</v>
      </c>
      <c r="F211" s="46">
        <v>2198.81</v>
      </c>
      <c r="G211" s="46">
        <v>3000</v>
      </c>
      <c r="H211" s="46">
        <f t="shared" si="7"/>
        <v>1500</v>
      </c>
      <c r="I211" s="46">
        <v>4500</v>
      </c>
      <c r="J211" s="46">
        <f t="shared" si="8"/>
        <v>6698.8099999999995</v>
      </c>
      <c r="K211" s="46">
        <v>3000</v>
      </c>
      <c r="L211" s="46">
        <v>3000</v>
      </c>
      <c r="M211" s="26" t="s">
        <v>27</v>
      </c>
    </row>
    <row r="212" spans="2:13" ht="17.25" customHeight="1" x14ac:dyDescent="0.25">
      <c r="B212" s="47"/>
      <c r="C212" s="47"/>
      <c r="D212" s="48">
        <v>41</v>
      </c>
      <c r="E212" s="41" t="s">
        <v>114</v>
      </c>
      <c r="F212" s="46">
        <v>0</v>
      </c>
      <c r="G212" s="46">
        <v>4500</v>
      </c>
      <c r="H212" s="46">
        <f t="shared" si="7"/>
        <v>0</v>
      </c>
      <c r="I212" s="46">
        <v>4500</v>
      </c>
      <c r="J212" s="46">
        <f t="shared" si="8"/>
        <v>4500</v>
      </c>
      <c r="K212" s="46">
        <v>4500</v>
      </c>
      <c r="L212" s="46">
        <v>5000</v>
      </c>
    </row>
    <row r="213" spans="2:13" ht="17.25" customHeight="1" x14ac:dyDescent="0.25">
      <c r="B213" s="47"/>
      <c r="C213" s="47"/>
      <c r="D213" s="48">
        <v>42</v>
      </c>
      <c r="E213" s="41" t="s">
        <v>115</v>
      </c>
      <c r="F213" s="46">
        <v>0</v>
      </c>
      <c r="G213" s="46">
        <v>280</v>
      </c>
      <c r="H213" s="46">
        <f t="shared" si="7"/>
        <v>40</v>
      </c>
      <c r="I213" s="46">
        <v>320</v>
      </c>
      <c r="J213" s="46">
        <f t="shared" si="8"/>
        <v>320</v>
      </c>
      <c r="K213" s="46">
        <v>320</v>
      </c>
      <c r="L213" s="46">
        <v>320</v>
      </c>
    </row>
    <row r="214" spans="2:13" ht="17.25" customHeight="1" x14ac:dyDescent="0.25">
      <c r="B214" s="47"/>
      <c r="C214" s="47"/>
      <c r="D214" s="48">
        <v>43</v>
      </c>
      <c r="E214" s="41" t="s">
        <v>116</v>
      </c>
      <c r="F214" s="46">
        <v>0</v>
      </c>
      <c r="G214" s="46">
        <v>234</v>
      </c>
      <c r="H214" s="46">
        <f t="shared" si="7"/>
        <v>40</v>
      </c>
      <c r="I214" s="46">
        <v>274</v>
      </c>
      <c r="J214" s="46">
        <f t="shared" si="8"/>
        <v>274</v>
      </c>
      <c r="K214" s="46">
        <v>274</v>
      </c>
      <c r="L214" s="46">
        <v>274</v>
      </c>
    </row>
    <row r="215" spans="2:13" ht="0.75" customHeight="1" x14ac:dyDescent="0.25">
      <c r="B215" s="47"/>
      <c r="C215" s="47"/>
      <c r="D215" s="48"/>
      <c r="E215" s="41"/>
      <c r="F215" s="92"/>
      <c r="G215" s="92"/>
      <c r="H215" s="92"/>
      <c r="I215" s="92"/>
      <c r="J215" s="92"/>
      <c r="K215" s="92"/>
      <c r="L215" s="92"/>
    </row>
    <row r="216" spans="2:13" ht="18" customHeight="1" x14ac:dyDescent="0.25">
      <c r="B216" s="166"/>
      <c r="C216" s="166"/>
      <c r="D216" s="166"/>
      <c r="E216" s="175" t="s">
        <v>70</v>
      </c>
      <c r="F216" s="177">
        <f>(F205+F206+F207+F208+F209+F210+F211+F213+F214)</f>
        <v>2250.67</v>
      </c>
      <c r="G216" s="177">
        <f>(G205+G206+G207+G208+G209+G210+G211+G212+G213+G214)</f>
        <v>37014</v>
      </c>
      <c r="H216" s="177">
        <f>(H205+H206+H207+H208+H209+H210+H211+H212+H213+H214)</f>
        <v>1080</v>
      </c>
      <c r="I216" s="173">
        <f>(I205+I206+I207+I208+I209+I210+I211+I212+I213+I214)</f>
        <v>38094</v>
      </c>
      <c r="J216" s="173">
        <f>(F216+I216)</f>
        <v>40344.67</v>
      </c>
      <c r="K216" s="177">
        <f>(K205+K206+K207+K208+K209+K210+K211+K212+K213+K214)</f>
        <v>36594</v>
      </c>
      <c r="L216" s="173">
        <f>(L205+L206+L207+L208+L209+L210+L211+L212+L213+L214)</f>
        <v>38094</v>
      </c>
    </row>
    <row r="217" spans="2:13" ht="1.5" customHeight="1" x14ac:dyDescent="0.25">
      <c r="B217" s="40"/>
      <c r="C217" s="41"/>
      <c r="D217" s="41"/>
      <c r="E217" s="41"/>
      <c r="F217" s="91"/>
      <c r="G217" s="91"/>
      <c r="H217" s="91">
        <f>SUM(H216)</f>
        <v>1080</v>
      </c>
      <c r="I217" s="91">
        <f>SUM(I205:I216)</f>
        <v>76188</v>
      </c>
      <c r="J217" s="91">
        <f>SUM(J205:J216)</f>
        <v>80689.34</v>
      </c>
      <c r="K217" s="91"/>
      <c r="L217" s="91"/>
    </row>
    <row r="218" spans="2:13" ht="17.25" customHeight="1" x14ac:dyDescent="0.25">
      <c r="B218" s="40"/>
      <c r="C218" s="47" t="s">
        <v>71</v>
      </c>
      <c r="D218" s="41"/>
      <c r="E218" s="42" t="s">
        <v>144</v>
      </c>
      <c r="F218" s="46"/>
      <c r="G218" s="46"/>
      <c r="H218" s="46"/>
      <c r="I218" s="46"/>
      <c r="J218" s="46"/>
      <c r="K218" s="46"/>
      <c r="L218" s="46"/>
    </row>
    <row r="219" spans="2:13" ht="17.25" customHeight="1" x14ac:dyDescent="0.25">
      <c r="B219" s="47"/>
      <c r="C219" s="47"/>
      <c r="D219" s="48">
        <v>44</v>
      </c>
      <c r="E219" s="41" t="s">
        <v>162</v>
      </c>
      <c r="F219" s="86">
        <v>0</v>
      </c>
      <c r="G219" s="93">
        <v>16500</v>
      </c>
      <c r="H219" s="86">
        <f>I219-G219</f>
        <v>-1000</v>
      </c>
      <c r="I219" s="93">
        <v>15500</v>
      </c>
      <c r="J219" s="86">
        <f>(F219+I219)</f>
        <v>15500</v>
      </c>
      <c r="K219" s="93">
        <v>15500</v>
      </c>
      <c r="L219" s="93">
        <v>15000</v>
      </c>
    </row>
    <row r="220" spans="2:13" ht="0.75" customHeight="1" x14ac:dyDescent="0.25">
      <c r="B220" s="47"/>
      <c r="C220" s="47"/>
      <c r="D220" s="48"/>
      <c r="E220" s="41"/>
      <c r="F220" s="91"/>
      <c r="G220" s="94">
        <v>0</v>
      </c>
      <c r="H220" s="91"/>
      <c r="I220" s="94">
        <v>0</v>
      </c>
      <c r="J220" s="91"/>
      <c r="K220" s="94">
        <v>0</v>
      </c>
      <c r="L220" s="94">
        <v>0</v>
      </c>
    </row>
    <row r="221" spans="2:13" ht="17.25" customHeight="1" x14ac:dyDescent="0.25">
      <c r="B221" s="166"/>
      <c r="C221" s="166"/>
      <c r="D221" s="167"/>
      <c r="E221" s="168" t="s">
        <v>120</v>
      </c>
      <c r="F221" s="173">
        <f>(F219)</f>
        <v>0</v>
      </c>
      <c r="G221" s="176">
        <f>(G219)</f>
        <v>16500</v>
      </c>
      <c r="H221" s="173">
        <f>I221-G221</f>
        <v>-1000</v>
      </c>
      <c r="I221" s="176">
        <f>(I219)</f>
        <v>15500</v>
      </c>
      <c r="J221" s="173">
        <f>(F221+I221)</f>
        <v>15500</v>
      </c>
      <c r="K221" s="176">
        <f>(K219)</f>
        <v>15500</v>
      </c>
      <c r="L221" s="176">
        <f>(L219)</f>
        <v>15000</v>
      </c>
    </row>
    <row r="222" spans="2:13" ht="0.75" customHeight="1" x14ac:dyDescent="0.25">
      <c r="B222" s="48"/>
      <c r="C222" s="48"/>
      <c r="D222" s="47"/>
      <c r="E222" s="95"/>
      <c r="F222" s="91"/>
      <c r="G222" s="91"/>
      <c r="H222" s="91"/>
      <c r="I222" s="91">
        <v>0</v>
      </c>
      <c r="J222" s="91"/>
      <c r="K222" s="91">
        <v>0</v>
      </c>
      <c r="L222" s="91">
        <v>0</v>
      </c>
    </row>
    <row r="223" spans="2:13" ht="18.75" customHeight="1" thickBot="1" x14ac:dyDescent="0.3">
      <c r="B223" s="96"/>
      <c r="C223" s="96"/>
      <c r="D223" s="96"/>
      <c r="E223" s="60" t="s">
        <v>35</v>
      </c>
      <c r="F223" s="97">
        <f>(F179+F190+F194+F202+F216+F221)</f>
        <v>22583.190000000002</v>
      </c>
      <c r="G223" s="97">
        <f>(G179+G190+G194+G202+G216+G221)</f>
        <v>609014</v>
      </c>
      <c r="H223" s="97">
        <f>(H179+H190+H194+H202+H216+H221)</f>
        <v>72580</v>
      </c>
      <c r="I223" s="97">
        <f>(I179+I190+I194+I202+I216+I221)</f>
        <v>681594</v>
      </c>
      <c r="J223" s="97">
        <f>(F223+I223)</f>
        <v>704177.19</v>
      </c>
      <c r="K223" s="97">
        <f>(K179+K190+K194+K202+K216+K221)</f>
        <v>601094</v>
      </c>
      <c r="L223" s="97">
        <f>(L179+L190+L194+L202+L216+L221)</f>
        <v>608094</v>
      </c>
    </row>
    <row r="224" spans="2:13" ht="18.75" customHeight="1" thickTop="1" x14ac:dyDescent="0.25">
      <c r="B224" s="57"/>
      <c r="C224" s="57"/>
      <c r="D224" s="57"/>
      <c r="E224" s="125"/>
      <c r="F224" s="126"/>
      <c r="G224" s="126"/>
      <c r="H224" s="126"/>
      <c r="I224" s="126"/>
      <c r="J224" s="126"/>
    </row>
    <row r="225" spans="2:13" ht="17.25" customHeight="1" x14ac:dyDescent="0.2">
      <c r="B225" s="98"/>
      <c r="C225" s="98"/>
      <c r="D225" s="98"/>
      <c r="E225" s="98"/>
      <c r="F225" s="98"/>
      <c r="G225" s="98"/>
      <c r="H225" s="98"/>
      <c r="I225" s="98"/>
      <c r="J225" s="98"/>
    </row>
    <row r="226" spans="2:13" ht="1.1499999999999999" customHeight="1" x14ac:dyDescent="0.2">
      <c r="B226" s="98"/>
      <c r="C226" s="98"/>
      <c r="D226" s="98"/>
      <c r="E226" s="98"/>
      <c r="F226" s="98"/>
      <c r="G226" s="98"/>
      <c r="H226" s="98"/>
      <c r="I226" s="98"/>
      <c r="J226" s="98"/>
    </row>
    <row r="227" spans="2:13" ht="31.5" customHeight="1" x14ac:dyDescent="0.2">
      <c r="B227" s="222"/>
      <c r="C227" s="222"/>
      <c r="D227" s="98"/>
      <c r="E227" s="98"/>
      <c r="F227" s="98"/>
      <c r="G227" s="98"/>
      <c r="H227" s="98"/>
      <c r="I227" s="98"/>
      <c r="J227" s="98"/>
    </row>
    <row r="228" spans="2:13" ht="26.25" customHeight="1" x14ac:dyDescent="0.35">
      <c r="B228" s="165" t="s">
        <v>205</v>
      </c>
      <c r="C228" s="165"/>
      <c r="D228" s="165"/>
      <c r="E228" s="165"/>
      <c r="F228" s="165"/>
      <c r="G228" s="165"/>
      <c r="H228" s="165"/>
      <c r="I228" s="165"/>
      <c r="J228" s="165"/>
      <c r="K228" s="165"/>
      <c r="L228" s="15"/>
      <c r="M228" s="13">
        <v>5</v>
      </c>
    </row>
    <row r="229" spans="2:13" ht="3" customHeight="1" x14ac:dyDescent="0.2">
      <c r="B229" s="98"/>
      <c r="C229" s="98"/>
      <c r="D229" s="98"/>
      <c r="E229" s="98"/>
      <c r="F229" s="98"/>
      <c r="G229" s="98"/>
      <c r="H229" s="98"/>
      <c r="I229" s="98"/>
      <c r="J229" s="98"/>
    </row>
    <row r="230" spans="2:13" ht="18.95" customHeight="1" x14ac:dyDescent="0.2">
      <c r="B230" s="99"/>
      <c r="C230" s="75"/>
      <c r="D230" s="75" t="s">
        <v>72</v>
      </c>
      <c r="E230" s="85"/>
      <c r="F230" s="62" t="s">
        <v>7</v>
      </c>
      <c r="G230" s="63" t="s">
        <v>8</v>
      </c>
      <c r="H230" s="64" t="s">
        <v>197</v>
      </c>
      <c r="I230" s="65"/>
      <c r="J230" s="66"/>
      <c r="K230" s="66" t="s">
        <v>178</v>
      </c>
      <c r="L230" s="66" t="s">
        <v>199</v>
      </c>
    </row>
    <row r="231" spans="2:13" ht="17.25" customHeight="1" x14ac:dyDescent="0.25">
      <c r="B231" s="100"/>
      <c r="C231" s="78"/>
      <c r="D231" s="67"/>
      <c r="E231" s="67"/>
      <c r="F231" s="67" t="s">
        <v>73</v>
      </c>
      <c r="G231" s="67" t="s">
        <v>5</v>
      </c>
      <c r="H231" s="67" t="s">
        <v>9</v>
      </c>
      <c r="I231" s="68" t="s">
        <v>10</v>
      </c>
      <c r="J231" s="68" t="s">
        <v>11</v>
      </c>
      <c r="K231" s="68" t="s">
        <v>10</v>
      </c>
      <c r="L231" s="68" t="s">
        <v>10</v>
      </c>
    </row>
    <row r="232" spans="2:13" ht="17.25" customHeight="1" x14ac:dyDescent="0.25">
      <c r="B232" s="72" t="s">
        <v>0</v>
      </c>
      <c r="C232" s="72" t="s">
        <v>1</v>
      </c>
      <c r="D232" s="68" t="s">
        <v>2</v>
      </c>
      <c r="E232" s="68" t="s">
        <v>36</v>
      </c>
      <c r="F232" s="68" t="s">
        <v>4</v>
      </c>
      <c r="G232" s="68" t="s">
        <v>201</v>
      </c>
      <c r="H232" s="69"/>
      <c r="I232" s="68" t="s">
        <v>198</v>
      </c>
      <c r="J232" s="68" t="s">
        <v>12</v>
      </c>
      <c r="K232" s="120"/>
      <c r="L232" s="121"/>
    </row>
    <row r="233" spans="2:13" ht="17.25" customHeight="1" x14ac:dyDescent="0.25">
      <c r="B233" s="101"/>
      <c r="C233" s="73"/>
      <c r="D233" s="71"/>
      <c r="E233" s="71"/>
      <c r="F233" s="70" t="s">
        <v>200</v>
      </c>
      <c r="G233" s="70"/>
      <c r="H233" s="71"/>
      <c r="I233" s="71"/>
      <c r="J233" s="70" t="s">
        <v>198</v>
      </c>
      <c r="K233" s="122"/>
      <c r="L233" s="123"/>
    </row>
    <row r="234" spans="2:13" ht="18" customHeight="1" x14ac:dyDescent="0.25">
      <c r="B234" s="102"/>
      <c r="C234" s="102"/>
      <c r="D234" s="103"/>
      <c r="E234" s="103"/>
      <c r="F234" s="31">
        <v>1</v>
      </c>
      <c r="G234" s="31">
        <v>2</v>
      </c>
      <c r="H234" s="31" t="s">
        <v>13</v>
      </c>
      <c r="I234" s="31">
        <v>4</v>
      </c>
      <c r="J234" s="31">
        <v>5</v>
      </c>
      <c r="K234" s="31">
        <v>6</v>
      </c>
      <c r="L234" s="31">
        <v>7</v>
      </c>
    </row>
    <row r="235" spans="2:13" ht="18" customHeight="1" x14ac:dyDescent="0.25">
      <c r="B235" s="40"/>
      <c r="C235" s="40"/>
      <c r="D235" s="41"/>
      <c r="E235" s="42" t="s">
        <v>39</v>
      </c>
      <c r="F235" s="46">
        <f>F223</f>
        <v>22583.190000000002</v>
      </c>
      <c r="G235" s="46">
        <f>G223</f>
        <v>609014</v>
      </c>
      <c r="H235" s="90">
        <f>(I235-G235)</f>
        <v>72580</v>
      </c>
      <c r="I235" s="46">
        <f>I223</f>
        <v>681594</v>
      </c>
      <c r="J235" s="46">
        <f>(F235+I235)</f>
        <v>704177.19</v>
      </c>
      <c r="K235" s="46">
        <f>K223</f>
        <v>601094</v>
      </c>
      <c r="L235" s="46">
        <f>L223</f>
        <v>608094</v>
      </c>
    </row>
    <row r="236" spans="2:13" ht="18" customHeight="1" x14ac:dyDescent="0.25">
      <c r="B236" s="40"/>
      <c r="C236" s="47" t="s">
        <v>121</v>
      </c>
      <c r="D236" s="41"/>
      <c r="E236" s="42" t="s">
        <v>117</v>
      </c>
      <c r="F236" s="46"/>
      <c r="G236" s="46"/>
      <c r="H236" s="46"/>
      <c r="I236" s="46"/>
      <c r="J236" s="46"/>
      <c r="K236" s="46"/>
      <c r="L236" s="46"/>
    </row>
    <row r="237" spans="2:13" ht="18" customHeight="1" x14ac:dyDescent="0.25">
      <c r="B237" s="40"/>
      <c r="C237" s="47"/>
      <c r="D237" s="45">
        <v>45</v>
      </c>
      <c r="E237" s="49" t="s">
        <v>220</v>
      </c>
      <c r="F237" s="86">
        <v>17338.96</v>
      </c>
      <c r="G237" s="86">
        <v>83966.399999999994</v>
      </c>
      <c r="H237" s="86">
        <f>(I237-G237)</f>
        <v>235.20000000001164</v>
      </c>
      <c r="I237" s="86">
        <v>84201.600000000006</v>
      </c>
      <c r="J237" s="86">
        <f>(F237+I237)</f>
        <v>101540.56</v>
      </c>
      <c r="K237" s="86">
        <v>86318.399999999994</v>
      </c>
      <c r="L237" s="86">
        <v>87964.800000000003</v>
      </c>
    </row>
    <row r="238" spans="2:13" ht="1.5" customHeight="1" x14ac:dyDescent="0.25">
      <c r="B238" s="40"/>
      <c r="C238" s="47"/>
      <c r="D238" s="48"/>
      <c r="E238" s="41"/>
      <c r="F238" s="39"/>
      <c r="G238" s="39"/>
      <c r="H238" s="39"/>
      <c r="I238" s="39"/>
      <c r="J238" s="39"/>
      <c r="K238" s="39"/>
      <c r="L238" s="39"/>
    </row>
    <row r="239" spans="2:13" ht="18" customHeight="1" x14ac:dyDescent="0.25">
      <c r="B239" s="175"/>
      <c r="C239" s="166"/>
      <c r="D239" s="167"/>
      <c r="E239" s="168" t="s">
        <v>125</v>
      </c>
      <c r="F239" s="173">
        <f>(F237)</f>
        <v>17338.96</v>
      </c>
      <c r="G239" s="173">
        <f>(G237)</f>
        <v>83966.399999999994</v>
      </c>
      <c r="H239" s="173">
        <f>(H237)</f>
        <v>235.20000000001164</v>
      </c>
      <c r="I239" s="173">
        <f>(I237)</f>
        <v>84201.600000000006</v>
      </c>
      <c r="J239" s="173">
        <f>(F239+I239)</f>
        <v>101540.56</v>
      </c>
      <c r="K239" s="173">
        <f>(K237)</f>
        <v>86318.399999999994</v>
      </c>
      <c r="L239" s="173">
        <f>(L237)</f>
        <v>87964.800000000003</v>
      </c>
    </row>
    <row r="240" spans="2:13" ht="1.5" customHeight="1" x14ac:dyDescent="0.25">
      <c r="B240" s="40"/>
      <c r="C240" s="47"/>
      <c r="D240" s="48"/>
      <c r="E240" s="41"/>
      <c r="F240" s="39"/>
      <c r="G240" s="39"/>
      <c r="H240" s="39"/>
      <c r="I240" s="39"/>
      <c r="J240" s="39"/>
      <c r="K240" s="39"/>
      <c r="L240" s="39"/>
    </row>
    <row r="241" spans="2:13" ht="18" customHeight="1" x14ac:dyDescent="0.25">
      <c r="B241" s="40"/>
      <c r="C241" s="47" t="s">
        <v>127</v>
      </c>
      <c r="D241" s="48"/>
      <c r="E241" s="42" t="s">
        <v>118</v>
      </c>
      <c r="F241" s="39"/>
      <c r="G241" s="39"/>
      <c r="H241" s="39"/>
      <c r="I241" s="39"/>
      <c r="J241" s="39"/>
      <c r="K241" s="39"/>
      <c r="L241" s="39"/>
    </row>
    <row r="242" spans="2:13" ht="17.25" customHeight="1" x14ac:dyDescent="0.25">
      <c r="B242" s="40"/>
      <c r="C242" s="47"/>
      <c r="D242" s="48">
        <v>46</v>
      </c>
      <c r="E242" s="41" t="s">
        <v>119</v>
      </c>
      <c r="F242" s="46">
        <v>0</v>
      </c>
      <c r="G242" s="46">
        <v>500</v>
      </c>
      <c r="H242" s="46">
        <f>(I242-G242)</f>
        <v>0</v>
      </c>
      <c r="I242" s="46">
        <v>500</v>
      </c>
      <c r="J242" s="46">
        <f>(F242+I242)</f>
        <v>500</v>
      </c>
      <c r="K242" s="46">
        <v>500</v>
      </c>
      <c r="L242" s="46">
        <v>500</v>
      </c>
    </row>
    <row r="243" spans="2:13" ht="17.25" customHeight="1" x14ac:dyDescent="0.25">
      <c r="B243" s="40"/>
      <c r="C243" s="47"/>
      <c r="D243" s="48">
        <v>47</v>
      </c>
      <c r="E243" s="41" t="s">
        <v>158</v>
      </c>
      <c r="F243" s="46">
        <v>0</v>
      </c>
      <c r="G243" s="104">
        <v>1000</v>
      </c>
      <c r="H243" s="46">
        <f>(I243-G243)</f>
        <v>2000</v>
      </c>
      <c r="I243" s="104">
        <v>3000</v>
      </c>
      <c r="J243" s="46">
        <f>(F243+I243)</f>
        <v>3000</v>
      </c>
      <c r="K243" s="104">
        <v>3000</v>
      </c>
      <c r="L243" s="104">
        <v>3000</v>
      </c>
      <c r="M243" s="26" t="s">
        <v>27</v>
      </c>
    </row>
    <row r="244" spans="2:13" ht="0.75" customHeight="1" x14ac:dyDescent="0.25">
      <c r="B244" s="40"/>
      <c r="C244" s="47"/>
      <c r="D244" s="48"/>
      <c r="E244" s="41"/>
      <c r="F244" s="86"/>
      <c r="G244" s="86"/>
      <c r="H244" s="86"/>
      <c r="I244" s="86"/>
      <c r="J244" s="86"/>
      <c r="K244" s="86"/>
      <c r="L244" s="86"/>
    </row>
    <row r="245" spans="2:13" ht="18" customHeight="1" x14ac:dyDescent="0.25">
      <c r="B245" s="175"/>
      <c r="C245" s="167"/>
      <c r="D245" s="167"/>
      <c r="E245" s="168" t="s">
        <v>130</v>
      </c>
      <c r="F245" s="173">
        <f>(F242+F243)</f>
        <v>0</v>
      </c>
      <c r="G245" s="173">
        <f>(G242+G243)</f>
        <v>1500</v>
      </c>
      <c r="H245" s="173">
        <f>(H242+H243)</f>
        <v>2000</v>
      </c>
      <c r="I245" s="173">
        <f>(I242+I243)</f>
        <v>3500</v>
      </c>
      <c r="J245" s="173">
        <f>(F245+I245)</f>
        <v>3500</v>
      </c>
      <c r="K245" s="173">
        <f>(K242+K243)</f>
        <v>3500</v>
      </c>
      <c r="L245" s="173">
        <f>(L242+L243)</f>
        <v>3500</v>
      </c>
    </row>
    <row r="246" spans="2:13" ht="1.5" customHeight="1" x14ac:dyDescent="0.25">
      <c r="B246" s="40"/>
      <c r="C246" s="47"/>
      <c r="D246" s="48"/>
      <c r="E246" s="41"/>
      <c r="F246" s="46"/>
      <c r="G246" s="46"/>
      <c r="H246" s="46"/>
      <c r="I246" s="46"/>
      <c r="J246" s="46"/>
      <c r="K246" s="46"/>
      <c r="L246" s="46"/>
    </row>
    <row r="247" spans="2:13" ht="18" customHeight="1" x14ac:dyDescent="0.25">
      <c r="B247" s="40"/>
      <c r="C247" s="47" t="s">
        <v>131</v>
      </c>
      <c r="D247" s="48"/>
      <c r="E247" s="42" t="s">
        <v>122</v>
      </c>
      <c r="F247" s="46"/>
      <c r="G247" s="46"/>
      <c r="H247" s="46"/>
      <c r="I247" s="46"/>
      <c r="J247" s="46"/>
      <c r="K247" s="46"/>
      <c r="L247" s="46"/>
    </row>
    <row r="248" spans="2:13" ht="15.75" x14ac:dyDescent="0.25">
      <c r="B248" s="40"/>
      <c r="C248" s="47"/>
      <c r="D248" s="48">
        <v>48</v>
      </c>
      <c r="E248" s="41" t="s">
        <v>123</v>
      </c>
      <c r="F248" s="46">
        <v>0</v>
      </c>
      <c r="G248" s="46">
        <v>19435.259999999998</v>
      </c>
      <c r="H248" s="46">
        <f>(I248-G248)</f>
        <v>2818.8100000000013</v>
      </c>
      <c r="I248" s="46">
        <v>22254.07</v>
      </c>
      <c r="J248" s="46">
        <f>(F248+I248)</f>
        <v>22254.07</v>
      </c>
      <c r="K248" s="46">
        <v>19013</v>
      </c>
      <c r="L248" s="46">
        <v>19804</v>
      </c>
      <c r="M248" s="26" t="s">
        <v>27</v>
      </c>
    </row>
    <row r="249" spans="2:13" ht="15.75" x14ac:dyDescent="0.25">
      <c r="B249" s="40"/>
      <c r="C249" s="47"/>
      <c r="D249" s="48">
        <v>49</v>
      </c>
      <c r="E249" s="41" t="s">
        <v>124</v>
      </c>
      <c r="F249" s="86">
        <v>0</v>
      </c>
      <c r="G249" s="86">
        <v>8000</v>
      </c>
      <c r="H249" s="86">
        <f>(I249-G249)</f>
        <v>1000</v>
      </c>
      <c r="I249" s="86">
        <v>9000</v>
      </c>
      <c r="J249" s="86">
        <f>(F249+I249)</f>
        <v>9000</v>
      </c>
      <c r="K249" s="86">
        <v>6000</v>
      </c>
      <c r="L249" s="86">
        <v>6000</v>
      </c>
      <c r="M249" s="26" t="s">
        <v>27</v>
      </c>
    </row>
    <row r="250" spans="2:13" ht="0.75" customHeight="1" x14ac:dyDescent="0.25">
      <c r="B250" s="40"/>
      <c r="C250" s="47"/>
      <c r="D250" s="48"/>
      <c r="E250" s="41"/>
      <c r="F250" s="46"/>
      <c r="G250" s="46"/>
      <c r="H250" s="46"/>
      <c r="I250" s="46"/>
      <c r="J250" s="46"/>
      <c r="K250" s="46"/>
      <c r="L250" s="46"/>
    </row>
    <row r="251" spans="2:13" ht="18" customHeight="1" x14ac:dyDescent="0.25">
      <c r="B251" s="175"/>
      <c r="C251" s="166"/>
      <c r="D251" s="167"/>
      <c r="E251" s="175" t="s">
        <v>134</v>
      </c>
      <c r="F251" s="169">
        <f>(F248+F249)</f>
        <v>0</v>
      </c>
      <c r="G251" s="173">
        <f>(G248+G249)</f>
        <v>27435.26</v>
      </c>
      <c r="H251" s="169">
        <f>(H248+H249)</f>
        <v>3818.8100000000013</v>
      </c>
      <c r="I251" s="173">
        <f>(I248+I249)</f>
        <v>31254.07</v>
      </c>
      <c r="J251" s="169">
        <f>(F251+I251)</f>
        <v>31254.07</v>
      </c>
      <c r="K251" s="173">
        <f>(K248+K249)</f>
        <v>25013</v>
      </c>
      <c r="L251" s="173">
        <f>(L248+L249)</f>
        <v>25804</v>
      </c>
    </row>
    <row r="252" spans="2:13" ht="20.25" customHeight="1" thickBot="1" x14ac:dyDescent="0.3">
      <c r="B252" s="189"/>
      <c r="C252" s="191"/>
      <c r="D252" s="191"/>
      <c r="E252" s="187" t="s">
        <v>34</v>
      </c>
      <c r="F252" s="188">
        <f>(F235+F239)</f>
        <v>39922.15</v>
      </c>
      <c r="G252" s="188">
        <f>(G235+G239+G245+G251)</f>
        <v>721915.66</v>
      </c>
      <c r="H252" s="188">
        <f>(I252-G252)</f>
        <v>78634.009999999893</v>
      </c>
      <c r="I252" s="188">
        <f>(I235+I237+I245+I251)</f>
        <v>800549.66999999993</v>
      </c>
      <c r="J252" s="188">
        <f>(F252+I252)</f>
        <v>840471.82</v>
      </c>
      <c r="K252" s="188">
        <f>(K235+K237+K245+K251)</f>
        <v>715925.4</v>
      </c>
      <c r="L252" s="188">
        <f>(L235+L237+L245+L251)</f>
        <v>725362.8</v>
      </c>
    </row>
    <row r="253" spans="2:13" ht="2.25" customHeight="1" thickTop="1" x14ac:dyDescent="0.25">
      <c r="B253" s="40"/>
      <c r="C253" s="40"/>
      <c r="D253" s="41"/>
      <c r="E253" s="41"/>
      <c r="F253" s="46"/>
      <c r="G253" s="46"/>
      <c r="H253" s="46"/>
      <c r="I253" s="46"/>
      <c r="J253" s="46"/>
      <c r="K253" s="46"/>
      <c r="L253" s="46"/>
    </row>
    <row r="254" spans="2:13" ht="15.75" x14ac:dyDescent="0.25">
      <c r="B254" s="52" t="s">
        <v>16</v>
      </c>
      <c r="C254" s="40"/>
      <c r="D254" s="41"/>
      <c r="E254" s="42" t="s">
        <v>126</v>
      </c>
      <c r="F254" s="46"/>
      <c r="G254" s="46"/>
      <c r="H254" s="46"/>
      <c r="I254" s="46"/>
      <c r="J254" s="46"/>
      <c r="K254" s="46"/>
      <c r="L254" s="46"/>
    </row>
    <row r="255" spans="2:13" ht="18" customHeight="1" x14ac:dyDescent="0.25">
      <c r="B255" s="47"/>
      <c r="C255" s="47" t="s">
        <v>135</v>
      </c>
      <c r="D255" s="41" t="s">
        <v>27</v>
      </c>
      <c r="E255" s="42" t="s">
        <v>157</v>
      </c>
      <c r="F255" s="46"/>
      <c r="G255" s="46"/>
      <c r="H255" s="46"/>
      <c r="I255" s="46"/>
      <c r="J255" s="46"/>
      <c r="K255" s="46"/>
      <c r="L255" s="46"/>
    </row>
    <row r="256" spans="2:13" ht="18" customHeight="1" x14ac:dyDescent="0.25">
      <c r="B256" s="47"/>
      <c r="C256" s="40"/>
      <c r="D256" s="48">
        <v>50</v>
      </c>
      <c r="E256" s="41" t="s">
        <v>145</v>
      </c>
      <c r="F256" s="86">
        <v>2972</v>
      </c>
      <c r="G256" s="86">
        <v>120000</v>
      </c>
      <c r="H256" s="46">
        <f>(I256-G256)</f>
        <v>10000</v>
      </c>
      <c r="I256" s="86">
        <v>130000</v>
      </c>
      <c r="J256" s="86">
        <f>(F256+I256)</f>
        <v>132972</v>
      </c>
      <c r="K256" s="86">
        <v>0</v>
      </c>
      <c r="L256" s="86">
        <v>0</v>
      </c>
    </row>
    <row r="257" spans="2:15" ht="0.75" customHeight="1" x14ac:dyDescent="0.25">
      <c r="B257" s="47"/>
      <c r="C257" s="40"/>
      <c r="D257" s="41"/>
      <c r="E257" s="42"/>
      <c r="F257" s="46"/>
      <c r="G257" s="46"/>
      <c r="H257" s="105"/>
      <c r="I257" s="46"/>
      <c r="J257" s="46"/>
      <c r="K257" s="46"/>
      <c r="L257" s="46"/>
    </row>
    <row r="258" spans="2:15" ht="18" customHeight="1" x14ac:dyDescent="0.25">
      <c r="B258" s="175"/>
      <c r="C258" s="175"/>
      <c r="D258" s="168"/>
      <c r="E258" s="175" t="s">
        <v>137</v>
      </c>
      <c r="F258" s="173">
        <f>F256</f>
        <v>2972</v>
      </c>
      <c r="G258" s="173">
        <f>G256</f>
        <v>120000</v>
      </c>
      <c r="H258" s="173">
        <f>I258-G258</f>
        <v>10000</v>
      </c>
      <c r="I258" s="173">
        <f>I256</f>
        <v>130000</v>
      </c>
      <c r="J258" s="173">
        <f>(F258+I258)</f>
        <v>132972</v>
      </c>
      <c r="K258" s="173">
        <f>K256</f>
        <v>0</v>
      </c>
      <c r="L258" s="173">
        <f>L256</f>
        <v>0</v>
      </c>
      <c r="O258" s="127"/>
    </row>
    <row r="259" spans="2:15" ht="1.5" customHeight="1" x14ac:dyDescent="0.25">
      <c r="B259" s="40"/>
      <c r="C259" s="40"/>
      <c r="D259" s="41"/>
      <c r="E259" s="40"/>
      <c r="F259" s="46"/>
      <c r="G259" s="46"/>
      <c r="H259" s="46"/>
      <c r="I259" s="46"/>
      <c r="J259" s="46"/>
      <c r="K259" s="46"/>
      <c r="L259" s="46"/>
    </row>
    <row r="260" spans="2:15" ht="18" customHeight="1" x14ac:dyDescent="0.25">
      <c r="B260" s="47" t="s">
        <v>27</v>
      </c>
      <c r="C260" s="47" t="s">
        <v>138</v>
      </c>
      <c r="D260" s="41"/>
      <c r="E260" s="42" t="s">
        <v>146</v>
      </c>
      <c r="F260" s="46"/>
      <c r="G260" s="46"/>
      <c r="H260" s="46"/>
      <c r="I260" s="46"/>
      <c r="J260" s="46"/>
      <c r="K260" s="46"/>
      <c r="L260" s="46"/>
    </row>
    <row r="261" spans="2:15" ht="17.25" customHeight="1" x14ac:dyDescent="0.25">
      <c r="B261" s="47"/>
      <c r="C261" s="47"/>
      <c r="D261" s="48">
        <v>51</v>
      </c>
      <c r="E261" s="41" t="s">
        <v>128</v>
      </c>
      <c r="F261" s="46">
        <v>0</v>
      </c>
      <c r="G261" s="46">
        <v>15000</v>
      </c>
      <c r="H261" s="46">
        <f>(I261-G261)</f>
        <v>18000</v>
      </c>
      <c r="I261" s="46">
        <v>33000</v>
      </c>
      <c r="J261" s="46">
        <f>(F261+I261)</f>
        <v>33000</v>
      </c>
      <c r="K261" s="46">
        <v>10000</v>
      </c>
      <c r="L261" s="46">
        <v>11000</v>
      </c>
      <c r="M261" s="26" t="s">
        <v>27</v>
      </c>
    </row>
    <row r="262" spans="2:15" ht="17.25" customHeight="1" x14ac:dyDescent="0.25">
      <c r="B262" s="47"/>
      <c r="C262" s="47"/>
      <c r="D262" s="48">
        <v>52</v>
      </c>
      <c r="E262" s="41" t="s">
        <v>129</v>
      </c>
      <c r="F262" s="46">
        <v>0</v>
      </c>
      <c r="G262" s="46">
        <v>20000</v>
      </c>
      <c r="H262" s="46">
        <f>(I262-G262)</f>
        <v>-6000</v>
      </c>
      <c r="I262" s="46">
        <v>14000</v>
      </c>
      <c r="J262" s="46">
        <f>(F262+I262)</f>
        <v>14000</v>
      </c>
      <c r="K262" s="46">
        <v>9000</v>
      </c>
      <c r="L262" s="46">
        <v>9000</v>
      </c>
      <c r="M262" s="26" t="s">
        <v>27</v>
      </c>
    </row>
    <row r="263" spans="2:15" ht="0.75" customHeight="1" x14ac:dyDescent="0.25">
      <c r="B263" s="47"/>
      <c r="C263" s="47"/>
      <c r="D263" s="48"/>
      <c r="E263" s="41"/>
      <c r="F263" s="86"/>
      <c r="G263" s="86"/>
      <c r="H263" s="86"/>
      <c r="I263" s="86"/>
      <c r="J263" s="86"/>
      <c r="K263" s="86"/>
      <c r="L263" s="86"/>
    </row>
    <row r="264" spans="2:15" ht="18" customHeight="1" x14ac:dyDescent="0.25">
      <c r="B264" s="166"/>
      <c r="C264" s="166"/>
      <c r="D264" s="167"/>
      <c r="E264" s="175" t="s">
        <v>142</v>
      </c>
      <c r="F264" s="173">
        <f>(F261+F262)</f>
        <v>0</v>
      </c>
      <c r="G264" s="173">
        <f>(G261+G262)</f>
        <v>35000</v>
      </c>
      <c r="H264" s="173">
        <f>(H261+H262)</f>
        <v>12000</v>
      </c>
      <c r="I264" s="173">
        <f>(I261+I262)</f>
        <v>47000</v>
      </c>
      <c r="J264" s="173">
        <f>(F264+I264)</f>
        <v>47000</v>
      </c>
      <c r="K264" s="173">
        <f>(K261+K262)</f>
        <v>19000</v>
      </c>
      <c r="L264" s="173">
        <f>(L261+L262)</f>
        <v>20000</v>
      </c>
    </row>
    <row r="265" spans="2:15" ht="1.5" customHeight="1" x14ac:dyDescent="0.25">
      <c r="B265" s="47"/>
      <c r="C265" s="40"/>
      <c r="D265" s="41"/>
      <c r="E265" s="41"/>
      <c r="F265" s="46"/>
      <c r="G265" s="46"/>
      <c r="H265" s="46"/>
      <c r="I265" s="46"/>
      <c r="J265" s="46"/>
      <c r="K265" s="46"/>
      <c r="L265" s="46"/>
    </row>
    <row r="266" spans="2:15" ht="18" customHeight="1" x14ac:dyDescent="0.25">
      <c r="B266" s="40"/>
      <c r="C266" s="47" t="s">
        <v>140</v>
      </c>
      <c r="D266" s="41"/>
      <c r="E266" s="42" t="s">
        <v>132</v>
      </c>
      <c r="F266" s="46"/>
      <c r="G266" s="46"/>
      <c r="H266" s="46"/>
      <c r="I266" s="46"/>
      <c r="J266" s="46"/>
      <c r="K266" s="46"/>
      <c r="L266" s="46"/>
    </row>
    <row r="267" spans="2:15" ht="17.25" customHeight="1" x14ac:dyDescent="0.25">
      <c r="B267" s="47"/>
      <c r="C267" s="47"/>
      <c r="D267" s="48">
        <v>53</v>
      </c>
      <c r="E267" s="41" t="s">
        <v>133</v>
      </c>
      <c r="F267" s="86">
        <v>0</v>
      </c>
      <c r="G267" s="93" t="s">
        <v>37</v>
      </c>
      <c r="H267" s="86">
        <v>0</v>
      </c>
      <c r="I267" s="93" t="s">
        <v>37</v>
      </c>
      <c r="J267" s="86">
        <v>0</v>
      </c>
      <c r="K267" s="93" t="s">
        <v>37</v>
      </c>
      <c r="L267" s="93" t="s">
        <v>37</v>
      </c>
    </row>
    <row r="268" spans="2:15" ht="0.75" customHeight="1" x14ac:dyDescent="0.25">
      <c r="B268" s="47"/>
      <c r="C268" s="47"/>
      <c r="D268" s="48"/>
      <c r="E268" s="40"/>
      <c r="F268" s="46"/>
      <c r="G268" s="55"/>
      <c r="H268" s="46"/>
      <c r="I268" s="55"/>
      <c r="J268" s="46"/>
      <c r="K268" s="55"/>
      <c r="L268" s="55"/>
    </row>
    <row r="269" spans="2:15" ht="18" customHeight="1" x14ac:dyDescent="0.25">
      <c r="B269" s="166"/>
      <c r="C269" s="166"/>
      <c r="D269" s="167"/>
      <c r="E269" s="175" t="s">
        <v>147</v>
      </c>
      <c r="F269" s="173">
        <f>(F267)</f>
        <v>0</v>
      </c>
      <c r="G269" s="176" t="str">
        <f>(G267)</f>
        <v>p.m.</v>
      </c>
      <c r="H269" s="173">
        <v>0</v>
      </c>
      <c r="I269" s="176" t="str">
        <f>(I267)</f>
        <v>p.m.</v>
      </c>
      <c r="J269" s="173">
        <v>0</v>
      </c>
      <c r="K269" s="176" t="str">
        <f>(K267)</f>
        <v>p.m.</v>
      </c>
      <c r="L269" s="176" t="str">
        <f>(L267)</f>
        <v>p.m.</v>
      </c>
    </row>
    <row r="270" spans="2:15" ht="1.5" customHeight="1" x14ac:dyDescent="0.25">
      <c r="B270" s="47"/>
      <c r="C270" s="47"/>
      <c r="D270" s="48"/>
      <c r="E270" s="40"/>
      <c r="F270" s="46"/>
      <c r="G270" s="55"/>
      <c r="H270" s="46"/>
      <c r="I270" s="55"/>
      <c r="J270" s="46"/>
      <c r="K270" s="55"/>
      <c r="L270" s="55"/>
    </row>
    <row r="271" spans="2:15" ht="18" customHeight="1" x14ac:dyDescent="0.25">
      <c r="B271" s="40"/>
      <c r="C271" s="47" t="s">
        <v>148</v>
      </c>
      <c r="D271" s="41"/>
      <c r="E271" s="42" t="s">
        <v>136</v>
      </c>
      <c r="F271" s="46"/>
      <c r="G271" s="46"/>
      <c r="H271" s="46"/>
      <c r="I271" s="46"/>
      <c r="J271" s="46"/>
      <c r="K271" s="46"/>
      <c r="L271" s="46"/>
    </row>
    <row r="272" spans="2:15" ht="17.25" customHeight="1" x14ac:dyDescent="0.25">
      <c r="B272" s="40"/>
      <c r="C272" s="47" t="s">
        <v>27</v>
      </c>
      <c r="D272" s="48">
        <v>54</v>
      </c>
      <c r="E272" s="41" t="s">
        <v>167</v>
      </c>
      <c r="F272" s="106">
        <v>0</v>
      </c>
      <c r="G272" s="106">
        <v>80000</v>
      </c>
      <c r="H272" s="106">
        <f>(I272-G272)</f>
        <v>0</v>
      </c>
      <c r="I272" s="106">
        <v>80000</v>
      </c>
      <c r="J272" s="106">
        <f>(F272+I272)</f>
        <v>80000</v>
      </c>
      <c r="K272" s="106">
        <v>80000</v>
      </c>
      <c r="L272" s="106">
        <v>90000</v>
      </c>
    </row>
    <row r="273" spans="2:13" ht="0.75" customHeight="1" x14ac:dyDescent="0.25">
      <c r="B273" s="40"/>
      <c r="C273" s="47"/>
      <c r="D273" s="48"/>
      <c r="E273" s="40"/>
      <c r="F273" s="46"/>
      <c r="G273" s="46"/>
      <c r="H273" s="90"/>
      <c r="I273" s="46"/>
      <c r="J273" s="46"/>
      <c r="K273" s="46"/>
      <c r="L273" s="46"/>
    </row>
    <row r="274" spans="2:13" ht="18" customHeight="1" x14ac:dyDescent="0.25">
      <c r="B274" s="166"/>
      <c r="C274" s="166"/>
      <c r="D274" s="167"/>
      <c r="E274" s="175" t="s">
        <v>149</v>
      </c>
      <c r="F274" s="169">
        <f>(F272)</f>
        <v>0</v>
      </c>
      <c r="G274" s="169">
        <f>(G272)</f>
        <v>80000</v>
      </c>
      <c r="H274" s="169">
        <f>(H272)</f>
        <v>0</v>
      </c>
      <c r="I274" s="169">
        <f>(I272)</f>
        <v>80000</v>
      </c>
      <c r="J274" s="169">
        <f>(F274+I274)</f>
        <v>80000</v>
      </c>
      <c r="K274" s="169">
        <f>(K272)</f>
        <v>80000</v>
      </c>
      <c r="L274" s="169">
        <f>(L272)</f>
        <v>90000</v>
      </c>
    </row>
    <row r="275" spans="2:13" ht="19.5" customHeight="1" thickBot="1" x14ac:dyDescent="0.3">
      <c r="B275" s="184"/>
      <c r="C275" s="189"/>
      <c r="D275" s="191"/>
      <c r="E275" s="187" t="s">
        <v>33</v>
      </c>
      <c r="F275" s="190">
        <f>(F258+F264+F269+F274)</f>
        <v>2972</v>
      </c>
      <c r="G275" s="190">
        <f>(G258+G264+G274)</f>
        <v>235000</v>
      </c>
      <c r="H275" s="200">
        <f>(I275-G275)</f>
        <v>22000</v>
      </c>
      <c r="I275" s="190">
        <f>(I258+I264+I274)</f>
        <v>257000</v>
      </c>
      <c r="J275" s="190">
        <f>(F275+I275)</f>
        <v>259972</v>
      </c>
      <c r="K275" s="190">
        <f>(K258+K264+K274)</f>
        <v>99000</v>
      </c>
      <c r="L275" s="190">
        <f>(L258+L264+L274)</f>
        <v>110000</v>
      </c>
    </row>
    <row r="276" spans="2:13" ht="1.9" customHeight="1" thickTop="1" x14ac:dyDescent="0.25">
      <c r="B276" s="40"/>
      <c r="C276" s="40"/>
      <c r="D276" s="41"/>
      <c r="E276" s="41"/>
      <c r="F276" s="46"/>
      <c r="G276" s="46"/>
      <c r="H276" s="46"/>
      <c r="I276" s="46"/>
      <c r="J276" s="46"/>
      <c r="K276" s="46"/>
      <c r="L276" s="46"/>
    </row>
    <row r="277" spans="2:13" ht="18.75" customHeight="1" x14ac:dyDescent="0.25">
      <c r="B277" s="52" t="s">
        <v>21</v>
      </c>
      <c r="C277" s="47"/>
      <c r="D277" s="48"/>
      <c r="E277" s="42" t="s">
        <v>150</v>
      </c>
      <c r="F277" s="46"/>
      <c r="G277" s="46"/>
      <c r="H277" s="46"/>
      <c r="I277" s="46"/>
      <c r="J277" s="46"/>
      <c r="K277" s="46"/>
      <c r="L277" s="46"/>
    </row>
    <row r="278" spans="2:13" ht="18" customHeight="1" x14ac:dyDescent="0.25">
      <c r="B278" s="47"/>
      <c r="C278" s="47" t="s">
        <v>153</v>
      </c>
      <c r="D278" s="48"/>
      <c r="E278" s="42" t="s">
        <v>151</v>
      </c>
      <c r="F278" s="46"/>
      <c r="G278" s="46"/>
      <c r="H278" s="46"/>
      <c r="I278" s="46"/>
      <c r="J278" s="46"/>
      <c r="K278" s="46"/>
      <c r="L278" s="46"/>
    </row>
    <row r="279" spans="2:13" ht="17.25" customHeight="1" x14ac:dyDescent="0.25">
      <c r="B279" s="47"/>
      <c r="C279" s="47"/>
      <c r="D279" s="48">
        <v>55</v>
      </c>
      <c r="E279" s="41" t="s">
        <v>172</v>
      </c>
      <c r="F279" s="106">
        <v>0</v>
      </c>
      <c r="G279" s="107">
        <v>24500</v>
      </c>
      <c r="H279" s="106">
        <f>I279-G279</f>
        <v>11500</v>
      </c>
      <c r="I279" s="107">
        <v>36000</v>
      </c>
      <c r="J279" s="106">
        <f>(F279+I279)</f>
        <v>36000</v>
      </c>
      <c r="K279" s="107">
        <v>25000</v>
      </c>
      <c r="L279" s="107">
        <v>26000</v>
      </c>
    </row>
    <row r="280" spans="2:13" ht="18" customHeight="1" x14ac:dyDescent="0.25">
      <c r="B280" s="175"/>
      <c r="C280" s="166"/>
      <c r="D280" s="167"/>
      <c r="E280" s="175" t="s">
        <v>154</v>
      </c>
      <c r="F280" s="174">
        <f>F279</f>
        <v>0</v>
      </c>
      <c r="G280" s="181">
        <f>G279</f>
        <v>24500</v>
      </c>
      <c r="H280" s="182">
        <f>I280-G280</f>
        <v>11500</v>
      </c>
      <c r="I280" s="181">
        <f>I279</f>
        <v>36000</v>
      </c>
      <c r="J280" s="169">
        <f>(F280+I280)</f>
        <v>36000</v>
      </c>
      <c r="K280" s="181">
        <f>K279</f>
        <v>25000</v>
      </c>
      <c r="L280" s="181">
        <f>L279</f>
        <v>26000</v>
      </c>
    </row>
    <row r="281" spans="2:13" ht="20.25" customHeight="1" thickBot="1" x14ac:dyDescent="0.3">
      <c r="B281" s="189"/>
      <c r="C281" s="183"/>
      <c r="D281" s="201"/>
      <c r="E281" s="187" t="s">
        <v>52</v>
      </c>
      <c r="F281" s="190">
        <f>(F271+F276+F280)</f>
        <v>0</v>
      </c>
      <c r="G281" s="190">
        <f>(G280)</f>
        <v>24500</v>
      </c>
      <c r="H281" s="190">
        <f>(I281-G281)</f>
        <v>11500</v>
      </c>
      <c r="I281" s="190">
        <f>(I280)</f>
        <v>36000</v>
      </c>
      <c r="J281" s="190">
        <f>(F281+I281)</f>
        <v>36000</v>
      </c>
      <c r="K281" s="190">
        <f>(K280)</f>
        <v>25000</v>
      </c>
      <c r="L281" s="190">
        <f>(L280)</f>
        <v>26000</v>
      </c>
    </row>
    <row r="282" spans="2:13" ht="18.75" customHeight="1" thickTop="1" thickBot="1" x14ac:dyDescent="0.3">
      <c r="B282" s="59" t="s">
        <v>27</v>
      </c>
      <c r="C282" s="108"/>
      <c r="D282" s="109"/>
      <c r="E282" s="60" t="s">
        <v>35</v>
      </c>
      <c r="F282" s="110">
        <f>(F252+F275+F281)</f>
        <v>42894.15</v>
      </c>
      <c r="G282" s="110">
        <f>(G252+G275+G281)</f>
        <v>981415.66</v>
      </c>
      <c r="H282" s="110">
        <f>(I282-G282)</f>
        <v>112134.00999999989</v>
      </c>
      <c r="I282" s="110">
        <f>(I252+I275+I281)</f>
        <v>1093549.67</v>
      </c>
      <c r="J282" s="111">
        <f>(F282+I282)</f>
        <v>1136443.8199999998</v>
      </c>
      <c r="K282" s="110">
        <f>(K252+K275+K281)</f>
        <v>839925.4</v>
      </c>
      <c r="L282" s="128">
        <f>(L252+L275+L281)</f>
        <v>861362.8</v>
      </c>
    </row>
    <row r="283" spans="2:13" ht="18.75" customHeight="1" thickTop="1" x14ac:dyDescent="0.25">
      <c r="B283" s="202"/>
      <c r="C283" s="98"/>
      <c r="D283" s="98"/>
      <c r="E283" s="125"/>
      <c r="F283" s="126"/>
      <c r="G283" s="126"/>
      <c r="H283" s="126"/>
      <c r="I283" s="126"/>
      <c r="J283" s="126"/>
      <c r="K283" s="126"/>
      <c r="L283" s="126"/>
    </row>
    <row r="284" spans="2:13" ht="18.75" x14ac:dyDescent="0.3">
      <c r="B284" s="22"/>
    </row>
    <row r="285" spans="2:13" ht="31.5" customHeight="1" x14ac:dyDescent="0.3">
      <c r="B285" s="223"/>
      <c r="C285" s="223"/>
    </row>
    <row r="286" spans="2:13" ht="23.25" x14ac:dyDescent="0.35">
      <c r="B286" s="165" t="s">
        <v>205</v>
      </c>
      <c r="C286" s="165"/>
      <c r="D286" s="165"/>
      <c r="E286" s="165"/>
      <c r="F286" s="165"/>
      <c r="G286" s="165"/>
      <c r="H286" s="165"/>
      <c r="I286" s="165"/>
      <c r="J286" s="165"/>
      <c r="K286" s="165"/>
      <c r="L286" s="15"/>
      <c r="M286" s="13">
        <v>6</v>
      </c>
    </row>
    <row r="287" spans="2:13" ht="3" customHeight="1" x14ac:dyDescent="0.2"/>
    <row r="288" spans="2:13" ht="18.95" customHeight="1" x14ac:dyDescent="0.2">
      <c r="B288" s="74"/>
      <c r="C288" s="75"/>
      <c r="D288" s="75" t="s">
        <v>72</v>
      </c>
      <c r="E288" s="85"/>
      <c r="F288" s="62" t="s">
        <v>7</v>
      </c>
      <c r="G288" s="63" t="s">
        <v>8</v>
      </c>
      <c r="H288" s="64" t="s">
        <v>197</v>
      </c>
      <c r="I288" s="65"/>
      <c r="J288" s="66"/>
      <c r="K288" s="66" t="s">
        <v>178</v>
      </c>
      <c r="L288" s="66" t="s">
        <v>199</v>
      </c>
    </row>
    <row r="289" spans="1:13" ht="17.25" customHeight="1" x14ac:dyDescent="0.25">
      <c r="B289" s="72"/>
      <c r="C289" s="78"/>
      <c r="D289" s="67"/>
      <c r="E289" s="67"/>
      <c r="F289" s="67" t="s">
        <v>73</v>
      </c>
      <c r="G289" s="67" t="s">
        <v>5</v>
      </c>
      <c r="H289" s="67" t="s">
        <v>9</v>
      </c>
      <c r="I289" s="68" t="s">
        <v>10</v>
      </c>
      <c r="J289" s="68" t="s">
        <v>11</v>
      </c>
      <c r="K289" s="68" t="s">
        <v>10</v>
      </c>
      <c r="L289" s="68" t="s">
        <v>10</v>
      </c>
    </row>
    <row r="290" spans="1:13" s="14" customFormat="1" ht="17.25" customHeight="1" x14ac:dyDescent="0.25">
      <c r="B290" s="72" t="s">
        <v>0</v>
      </c>
      <c r="C290" s="72" t="s">
        <v>1</v>
      </c>
      <c r="D290" s="68" t="s">
        <v>2</v>
      </c>
      <c r="E290" s="68" t="s">
        <v>36</v>
      </c>
      <c r="F290" s="68" t="s">
        <v>4</v>
      </c>
      <c r="G290" s="68" t="s">
        <v>201</v>
      </c>
      <c r="H290" s="69"/>
      <c r="I290" s="68" t="s">
        <v>198</v>
      </c>
      <c r="J290" s="68" t="s">
        <v>12</v>
      </c>
      <c r="K290" s="120"/>
      <c r="L290" s="121"/>
      <c r="M290"/>
    </row>
    <row r="291" spans="1:13" ht="17.25" customHeight="1" x14ac:dyDescent="0.25">
      <c r="B291" s="73"/>
      <c r="C291" s="73"/>
      <c r="D291" s="71"/>
      <c r="E291" s="71"/>
      <c r="F291" s="70" t="s">
        <v>200</v>
      </c>
      <c r="G291" s="70"/>
      <c r="H291" s="71"/>
      <c r="I291" s="71"/>
      <c r="J291" s="70" t="s">
        <v>198</v>
      </c>
      <c r="K291" s="122"/>
      <c r="L291" s="123"/>
    </row>
    <row r="292" spans="1:13" ht="17.25" customHeight="1" x14ac:dyDescent="0.25">
      <c r="A292" s="23"/>
      <c r="B292" s="112"/>
      <c r="C292" s="79"/>
      <c r="D292" s="80"/>
      <c r="E292" s="80"/>
      <c r="F292" s="31">
        <v>1</v>
      </c>
      <c r="G292" s="31">
        <v>2</v>
      </c>
      <c r="H292" s="31" t="s">
        <v>13</v>
      </c>
      <c r="I292" s="31">
        <v>4</v>
      </c>
      <c r="J292" s="31">
        <v>5</v>
      </c>
      <c r="K292" s="30">
        <v>6</v>
      </c>
      <c r="L292" s="30">
        <v>7</v>
      </c>
    </row>
    <row r="293" spans="1:13" ht="18.75" customHeight="1" x14ac:dyDescent="0.25">
      <c r="A293" s="23"/>
      <c r="B293" s="113"/>
      <c r="C293" s="57"/>
      <c r="D293" s="113"/>
      <c r="E293" s="42" t="s">
        <v>39</v>
      </c>
      <c r="F293" s="46">
        <f>F282</f>
        <v>42894.15</v>
      </c>
      <c r="G293" s="46">
        <f>G282</f>
        <v>981415.66</v>
      </c>
      <c r="H293" s="90">
        <f>(I293-G293)</f>
        <v>112134.00999999989</v>
      </c>
      <c r="I293" s="46">
        <f>I282</f>
        <v>1093549.67</v>
      </c>
      <c r="J293" s="46">
        <f>(F293+I293)</f>
        <v>1136443.8199999998</v>
      </c>
      <c r="K293" s="46">
        <f>K282</f>
        <v>839925.4</v>
      </c>
      <c r="L293" s="46">
        <f>L282</f>
        <v>861362.8</v>
      </c>
    </row>
    <row r="294" spans="1:13" ht="18" customHeight="1" x14ac:dyDescent="0.25">
      <c r="A294" s="23"/>
      <c r="B294" s="114" t="s">
        <v>29</v>
      </c>
      <c r="C294" s="47"/>
      <c r="D294" s="48"/>
      <c r="E294" s="115" t="s">
        <v>139</v>
      </c>
      <c r="F294" s="46"/>
      <c r="G294" s="46"/>
      <c r="H294" s="46"/>
      <c r="I294" s="46"/>
      <c r="J294" s="46"/>
      <c r="K294" s="46"/>
      <c r="L294" s="46"/>
    </row>
    <row r="295" spans="1:13" ht="18" customHeight="1" x14ac:dyDescent="0.25">
      <c r="A295" s="23"/>
      <c r="B295" s="57"/>
      <c r="C295" s="47" t="s">
        <v>171</v>
      </c>
      <c r="D295" s="48"/>
      <c r="E295" s="42" t="s">
        <v>141</v>
      </c>
      <c r="F295" s="46"/>
      <c r="G295" s="46"/>
      <c r="H295" s="46"/>
      <c r="I295" s="46"/>
      <c r="J295" s="46"/>
      <c r="K295" s="46"/>
      <c r="L295" s="46"/>
    </row>
    <row r="296" spans="1:13" ht="17.25" customHeight="1" x14ac:dyDescent="0.25">
      <c r="A296" s="23"/>
      <c r="B296" s="57"/>
      <c r="C296" s="47"/>
      <c r="D296" s="48">
        <v>56</v>
      </c>
      <c r="E296" s="41" t="s">
        <v>56</v>
      </c>
      <c r="F296" s="46">
        <v>0</v>
      </c>
      <c r="G296" s="46">
        <v>46000</v>
      </c>
      <c r="H296" s="46">
        <f>(I296-G296)</f>
        <v>0</v>
      </c>
      <c r="I296" s="46">
        <v>46000</v>
      </c>
      <c r="J296" s="46">
        <f>(F296+I296)</f>
        <v>46000</v>
      </c>
      <c r="K296" s="46">
        <v>50000</v>
      </c>
      <c r="L296" s="46">
        <v>52000</v>
      </c>
    </row>
    <row r="297" spans="1:13" ht="17.25" customHeight="1" x14ac:dyDescent="0.25">
      <c r="A297" s="23"/>
      <c r="B297" s="57"/>
      <c r="C297" s="47"/>
      <c r="D297" s="48">
        <v>57</v>
      </c>
      <c r="E297" s="41" t="s">
        <v>57</v>
      </c>
      <c r="F297" s="46">
        <v>0</v>
      </c>
      <c r="G297" s="46">
        <v>20000</v>
      </c>
      <c r="H297" s="46">
        <f>(I297-G297)</f>
        <v>0</v>
      </c>
      <c r="I297" s="46">
        <v>20000</v>
      </c>
      <c r="J297" s="46">
        <f>(F297+I297)</f>
        <v>20000</v>
      </c>
      <c r="K297" s="46">
        <v>20000</v>
      </c>
      <c r="L297" s="46">
        <v>22000</v>
      </c>
    </row>
    <row r="298" spans="1:13" ht="17.25" customHeight="1" x14ac:dyDescent="0.25">
      <c r="A298" s="23"/>
      <c r="B298" s="57"/>
      <c r="C298" s="47"/>
      <c r="D298" s="48">
        <v>58</v>
      </c>
      <c r="E298" s="41" t="s">
        <v>58</v>
      </c>
      <c r="F298" s="46"/>
      <c r="G298" s="46"/>
      <c r="H298" s="46"/>
      <c r="I298" s="46"/>
      <c r="J298" s="46"/>
      <c r="K298" s="46"/>
      <c r="L298" s="46"/>
    </row>
    <row r="299" spans="1:13" ht="17.25" customHeight="1" x14ac:dyDescent="0.25">
      <c r="A299" s="23"/>
      <c r="B299" s="57"/>
      <c r="C299" s="47"/>
      <c r="D299" s="48" t="s">
        <v>27</v>
      </c>
      <c r="E299" s="41" t="s">
        <v>59</v>
      </c>
      <c r="F299" s="46">
        <v>0</v>
      </c>
      <c r="G299" s="46">
        <v>16000</v>
      </c>
      <c r="H299" s="46">
        <f>(I299-G299)</f>
        <v>2000</v>
      </c>
      <c r="I299" s="46">
        <v>18000</v>
      </c>
      <c r="J299" s="46">
        <f>(F299+I299)</f>
        <v>18000</v>
      </c>
      <c r="K299" s="46">
        <v>16000</v>
      </c>
      <c r="L299" s="46">
        <v>18000</v>
      </c>
    </row>
    <row r="300" spans="1:13" ht="17.25" customHeight="1" x14ac:dyDescent="0.25">
      <c r="A300" s="23"/>
      <c r="B300" s="47" t="s">
        <v>27</v>
      </c>
      <c r="C300" s="47"/>
      <c r="D300" s="48">
        <v>59</v>
      </c>
      <c r="E300" s="41" t="s">
        <v>60</v>
      </c>
      <c r="F300" s="46">
        <v>0</v>
      </c>
      <c r="G300" s="46">
        <v>500</v>
      </c>
      <c r="H300" s="46">
        <f>(I300-G300)</f>
        <v>0</v>
      </c>
      <c r="I300" s="46">
        <v>500</v>
      </c>
      <c r="J300" s="46">
        <f>(F300+I300)</f>
        <v>500</v>
      </c>
      <c r="K300" s="46">
        <v>500</v>
      </c>
      <c r="L300" s="46">
        <v>500</v>
      </c>
    </row>
    <row r="301" spans="1:13" ht="17.25" customHeight="1" x14ac:dyDescent="0.25">
      <c r="A301" s="23"/>
      <c r="B301" s="47"/>
      <c r="C301" s="47"/>
      <c r="D301" s="48">
        <v>60</v>
      </c>
      <c r="E301" s="41" t="s">
        <v>61</v>
      </c>
      <c r="F301" s="86">
        <v>0</v>
      </c>
      <c r="G301" s="86">
        <v>7500</v>
      </c>
      <c r="H301" s="86">
        <f>(I301-G301)</f>
        <v>0</v>
      </c>
      <c r="I301" s="86">
        <v>7500</v>
      </c>
      <c r="J301" s="86">
        <f>(F301+I301)</f>
        <v>7500</v>
      </c>
      <c r="K301" s="86">
        <v>7500</v>
      </c>
      <c r="L301" s="86">
        <v>7500</v>
      </c>
    </row>
    <row r="302" spans="1:13" ht="0.75" customHeight="1" x14ac:dyDescent="0.25">
      <c r="A302" s="23"/>
      <c r="B302" s="47"/>
      <c r="C302" s="47"/>
      <c r="D302" s="48"/>
      <c r="E302" s="41"/>
      <c r="F302" s="46"/>
      <c r="G302" s="46">
        <v>0</v>
      </c>
      <c r="H302" s="46"/>
      <c r="I302" s="46">
        <v>0</v>
      </c>
      <c r="J302" s="46"/>
      <c r="K302" s="46">
        <v>0</v>
      </c>
      <c r="L302" s="46">
        <v>0</v>
      </c>
    </row>
    <row r="303" spans="1:13" ht="18" customHeight="1" x14ac:dyDescent="0.25">
      <c r="A303" s="23"/>
      <c r="B303" s="166"/>
      <c r="C303" s="166"/>
      <c r="D303" s="167"/>
      <c r="E303" s="175" t="s">
        <v>177</v>
      </c>
      <c r="F303" s="173">
        <f>(F296+F297+F299+F300+F301)</f>
        <v>0</v>
      </c>
      <c r="G303" s="173">
        <f>(G296+G297+G299+G300+G301)</f>
        <v>90000</v>
      </c>
      <c r="H303" s="173">
        <f>I303-G303</f>
        <v>2000</v>
      </c>
      <c r="I303" s="173">
        <f>(I296+I297+I299+I300+I301)</f>
        <v>92000</v>
      </c>
      <c r="J303" s="173">
        <f>(F303+I303)</f>
        <v>92000</v>
      </c>
      <c r="K303" s="173">
        <f>(K296+K297+K299+K300+K301)</f>
        <v>94000</v>
      </c>
      <c r="L303" s="173">
        <f>(L296+L297+L299+L300+L301)</f>
        <v>100000</v>
      </c>
    </row>
    <row r="304" spans="1:13" ht="20.25" customHeight="1" thickBot="1" x14ac:dyDescent="0.3">
      <c r="A304" s="23"/>
      <c r="B304" s="184"/>
      <c r="C304" s="184"/>
      <c r="D304" s="183"/>
      <c r="E304" s="187" t="s">
        <v>63</v>
      </c>
      <c r="F304" s="188">
        <f>(F303)</f>
        <v>0</v>
      </c>
      <c r="G304" s="188">
        <f>G303</f>
        <v>90000</v>
      </c>
      <c r="H304" s="188">
        <f>(H303)</f>
        <v>2000</v>
      </c>
      <c r="I304" s="188">
        <f>(I303)</f>
        <v>92000</v>
      </c>
      <c r="J304" s="188">
        <f>(J303)</f>
        <v>92000</v>
      </c>
      <c r="K304" s="188">
        <f>(K303)</f>
        <v>94000</v>
      </c>
      <c r="L304" s="188">
        <f>(L303)</f>
        <v>100000</v>
      </c>
    </row>
    <row r="305" spans="1:12" ht="24" customHeight="1" thickTop="1" thickBot="1" x14ac:dyDescent="0.3">
      <c r="A305" s="23"/>
      <c r="B305" s="197"/>
      <c r="C305" s="194"/>
      <c r="D305" s="194"/>
      <c r="E305" s="198" t="s">
        <v>143</v>
      </c>
      <c r="F305" s="199">
        <f>(F293+F304)</f>
        <v>42894.15</v>
      </c>
      <c r="G305" s="199">
        <f>(G293+G304)</f>
        <v>1071415.6600000001</v>
      </c>
      <c r="H305" s="199">
        <f>(I305-G305)</f>
        <v>114134.00999999978</v>
      </c>
      <c r="I305" s="199">
        <f>(I293+I304)</f>
        <v>1185549.67</v>
      </c>
      <c r="J305" s="199">
        <f>(F305+I305)</f>
        <v>1228443.8199999998</v>
      </c>
      <c r="K305" s="199">
        <f>(K293+K304)</f>
        <v>933925.4</v>
      </c>
      <c r="L305" s="199">
        <f>(L293+L304)</f>
        <v>961362.8</v>
      </c>
    </row>
    <row r="306" spans="1:12" ht="19.5" thickTop="1" x14ac:dyDescent="0.3">
      <c r="B306" s="22"/>
    </row>
    <row r="307" spans="1:12" ht="18.75" x14ac:dyDescent="0.3">
      <c r="B307" s="22"/>
      <c r="J307" s="28"/>
    </row>
    <row r="308" spans="1:12" ht="1.1499999999999999" customHeight="1" x14ac:dyDescent="0.3">
      <c r="B308" s="22"/>
    </row>
    <row r="309" spans="1:12" ht="18.75" x14ac:dyDescent="0.3">
      <c r="B309" s="22"/>
    </row>
    <row r="310" spans="1:12" ht="1.9" customHeight="1" x14ac:dyDescent="0.3">
      <c r="B310" s="22"/>
    </row>
    <row r="311" spans="1:12" ht="18.75" x14ac:dyDescent="0.3">
      <c r="B311" s="12"/>
    </row>
    <row r="312" spans="1:12" ht="21.6" customHeight="1" x14ac:dyDescent="0.2"/>
    <row r="331" spans="1:2" x14ac:dyDescent="0.2">
      <c r="A331" s="14" t="s">
        <v>27</v>
      </c>
      <c r="B331" s="14" t="s">
        <v>27</v>
      </c>
    </row>
  </sheetData>
  <mergeCells count="7">
    <mergeCell ref="B227:C227"/>
    <mergeCell ref="B285:C285"/>
    <mergeCell ref="B172:K172"/>
    <mergeCell ref="B1:C1"/>
    <mergeCell ref="B56:C56"/>
    <mergeCell ref="B113:C113"/>
    <mergeCell ref="B171:C171"/>
  </mergeCells>
  <phoneticPr fontId="6" type="noConversion"/>
  <pageMargins left="0.39370078740157483" right="0" top="0.39370078740157483" bottom="0.19685039370078741" header="0.51181102362204722" footer="0.51181102362204722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8"/>
  <sheetViews>
    <sheetView topLeftCell="A7" workbookViewId="0">
      <selection activeCell="E14" sqref="E14"/>
    </sheetView>
  </sheetViews>
  <sheetFormatPr defaultRowHeight="12.75" x14ac:dyDescent="0.2"/>
  <cols>
    <col min="1" max="1" width="0.7109375" customWidth="1"/>
    <col min="2" max="2" width="77.140625" customWidth="1"/>
    <col min="3" max="3" width="22" customWidth="1"/>
    <col min="4" max="4" width="12.42578125" customWidth="1"/>
    <col min="5" max="5" width="58.85546875" customWidth="1"/>
    <col min="8" max="8" width="6.140625" customWidth="1"/>
    <col min="9" max="9" width="0.28515625" customWidth="1"/>
  </cols>
  <sheetData>
    <row r="1" spans="2:8" ht="45.75" customHeight="1" x14ac:dyDescent="0.25">
      <c r="B1" s="131"/>
      <c r="C1" s="131"/>
      <c r="D1" s="131"/>
      <c r="E1" s="131"/>
      <c r="F1" s="131"/>
      <c r="G1" s="131"/>
    </row>
    <row r="2" spans="2:8" ht="26.25" customHeight="1" x14ac:dyDescent="0.35">
      <c r="B2" s="230" t="s">
        <v>219</v>
      </c>
      <c r="C2" s="231"/>
      <c r="D2" s="231"/>
      <c r="E2" s="231"/>
      <c r="F2" s="231"/>
      <c r="G2" s="231"/>
      <c r="H2" s="13">
        <v>7</v>
      </c>
    </row>
    <row r="3" spans="2:8" ht="15.75" thickBot="1" x14ac:dyDescent="0.3">
      <c r="B3" s="131"/>
      <c r="C3" s="131"/>
      <c r="D3" s="131"/>
      <c r="E3" s="131"/>
      <c r="F3" s="131"/>
      <c r="G3" s="131"/>
    </row>
    <row r="4" spans="2:8" ht="34.5" customHeight="1" x14ac:dyDescent="0.4">
      <c r="B4" s="227" t="s">
        <v>216</v>
      </c>
      <c r="C4" s="228"/>
      <c r="D4" s="229"/>
      <c r="E4" s="131"/>
      <c r="F4" s="131"/>
      <c r="G4" s="131"/>
    </row>
    <row r="5" spans="2:8" ht="34.5" customHeight="1" x14ac:dyDescent="0.3">
      <c r="B5" s="140" t="s">
        <v>218</v>
      </c>
      <c r="C5" s="141">
        <v>226225.27</v>
      </c>
      <c r="D5" s="142">
        <v>0.19089999999999999</v>
      </c>
      <c r="E5" s="131"/>
      <c r="F5" s="131"/>
      <c r="G5" s="131"/>
    </row>
    <row r="6" spans="2:8" ht="34.5" customHeight="1" x14ac:dyDescent="0.3">
      <c r="B6" s="143" t="s">
        <v>15</v>
      </c>
      <c r="C6" s="144">
        <v>592968</v>
      </c>
      <c r="D6" s="142">
        <v>0.50019999999999998</v>
      </c>
      <c r="E6" s="131"/>
      <c r="F6" s="131"/>
      <c r="G6" s="131"/>
    </row>
    <row r="7" spans="2:8" ht="34.5" customHeight="1" x14ac:dyDescent="0.3">
      <c r="B7" s="143" t="s">
        <v>38</v>
      </c>
      <c r="C7" s="144">
        <v>44256.4</v>
      </c>
      <c r="D7" s="142">
        <v>3.73E-2</v>
      </c>
      <c r="E7" s="131"/>
      <c r="F7" s="131"/>
      <c r="G7" s="131"/>
    </row>
    <row r="8" spans="2:8" ht="34.5" customHeight="1" x14ac:dyDescent="0.3">
      <c r="B8" s="143" t="s">
        <v>40</v>
      </c>
      <c r="C8" s="145">
        <v>80100</v>
      </c>
      <c r="D8" s="142">
        <v>6.7500000000000004E-2</v>
      </c>
      <c r="E8" s="131"/>
      <c r="F8" s="131"/>
      <c r="G8" s="131"/>
    </row>
    <row r="9" spans="2:8" ht="34.5" customHeight="1" x14ac:dyDescent="0.3">
      <c r="B9" s="146" t="s">
        <v>179</v>
      </c>
      <c r="C9" s="147">
        <v>150000</v>
      </c>
      <c r="D9" s="148">
        <v>0.1265</v>
      </c>
      <c r="E9" s="131"/>
      <c r="F9" s="131"/>
      <c r="G9" s="131"/>
    </row>
    <row r="10" spans="2:8" ht="34.5" customHeight="1" thickBot="1" x14ac:dyDescent="0.35">
      <c r="B10" s="149" t="s">
        <v>53</v>
      </c>
      <c r="C10" s="150">
        <v>92000</v>
      </c>
      <c r="D10" s="151">
        <v>7.7600000000000002E-2</v>
      </c>
      <c r="E10" s="131"/>
      <c r="F10" s="131"/>
      <c r="G10" s="131"/>
    </row>
    <row r="11" spans="2:8" ht="34.5" customHeight="1" thickTop="1" thickBot="1" x14ac:dyDescent="0.4">
      <c r="B11" s="152" t="s">
        <v>64</v>
      </c>
      <c r="C11" s="153">
        <f>SUM(C5:C10)</f>
        <v>1185549.67</v>
      </c>
      <c r="D11" s="154">
        <f>SUM(D5:D10)</f>
        <v>0.99999999999999989</v>
      </c>
      <c r="E11" s="131"/>
      <c r="F11" s="131"/>
      <c r="G11" s="131"/>
    </row>
    <row r="12" spans="2:8" ht="19.5" thickBot="1" x14ac:dyDescent="0.35">
      <c r="B12" s="155"/>
      <c r="C12" s="156"/>
      <c r="D12" s="157"/>
      <c r="E12" s="131"/>
      <c r="F12" s="131"/>
      <c r="G12" s="131"/>
    </row>
    <row r="13" spans="2:8" ht="34.5" customHeight="1" x14ac:dyDescent="0.4">
      <c r="B13" s="227" t="s">
        <v>217</v>
      </c>
      <c r="C13" s="228"/>
      <c r="D13" s="229"/>
      <c r="E13" s="131"/>
      <c r="F13" s="131"/>
      <c r="G13" s="131"/>
    </row>
    <row r="14" spans="2:8" ht="34.5" customHeight="1" x14ac:dyDescent="0.3">
      <c r="B14" s="158" t="s">
        <v>74</v>
      </c>
      <c r="C14" s="159">
        <v>800549.67</v>
      </c>
      <c r="D14" s="160">
        <v>0.67530000000000001</v>
      </c>
      <c r="E14" s="131"/>
      <c r="F14" s="131"/>
      <c r="G14" s="131"/>
    </row>
    <row r="15" spans="2:8" ht="34.5" customHeight="1" x14ac:dyDescent="0.3">
      <c r="B15" s="146" t="s">
        <v>126</v>
      </c>
      <c r="C15" s="147">
        <v>257000</v>
      </c>
      <c r="D15" s="148">
        <v>0.21679999999999999</v>
      </c>
      <c r="E15" s="133" t="s">
        <v>27</v>
      </c>
      <c r="F15" s="131"/>
      <c r="G15" s="131"/>
    </row>
    <row r="16" spans="2:8" ht="34.5" customHeight="1" x14ac:dyDescent="0.3">
      <c r="B16" s="146" t="s">
        <v>150</v>
      </c>
      <c r="C16" s="161">
        <v>36000</v>
      </c>
      <c r="D16" s="148">
        <v>3.0300000000000001E-2</v>
      </c>
      <c r="E16" s="131"/>
      <c r="F16" s="131"/>
      <c r="G16" s="131"/>
    </row>
    <row r="17" spans="2:7" ht="34.5" customHeight="1" thickBot="1" x14ac:dyDescent="0.35">
      <c r="B17" s="149" t="s">
        <v>139</v>
      </c>
      <c r="C17" s="162">
        <v>92000</v>
      </c>
      <c r="D17" s="163">
        <v>7.7600000000000002E-2</v>
      </c>
      <c r="E17" s="131"/>
      <c r="F17" s="131"/>
      <c r="G17" s="131"/>
    </row>
    <row r="18" spans="2:7" ht="34.5" customHeight="1" thickTop="1" thickBot="1" x14ac:dyDescent="0.4">
      <c r="B18" s="164" t="s">
        <v>143</v>
      </c>
      <c r="C18" s="153">
        <f>SUM(C14:C17)</f>
        <v>1185549.67</v>
      </c>
      <c r="D18" s="154">
        <f>SUM(D14:D17)</f>
        <v>1</v>
      </c>
      <c r="E18" s="131"/>
      <c r="F18" s="131"/>
      <c r="G18" s="131"/>
    </row>
    <row r="37" ht="44.25" customHeight="1" x14ac:dyDescent="0.2"/>
    <row r="38" ht="42" customHeight="1" x14ac:dyDescent="0.2"/>
  </sheetData>
  <mergeCells count="3">
    <mergeCell ref="B4:D4"/>
    <mergeCell ref="B13:D13"/>
    <mergeCell ref="B2:G2"/>
  </mergeCells>
  <phoneticPr fontId="6" type="noConversion"/>
  <pageMargins left="0.74803149606299213" right="0.74803149606299213" top="0.39370078740157483" bottom="0.98425196850393704" header="0.51181102362204722" footer="0.51181102362204722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"/>
  <sheetViews>
    <sheetView tabSelected="1" topLeftCell="A3" workbookViewId="0">
      <selection activeCell="M12" sqref="M12"/>
    </sheetView>
  </sheetViews>
  <sheetFormatPr defaultRowHeight="12.75" x14ac:dyDescent="0.2"/>
  <cols>
    <col min="1" max="1" width="1" customWidth="1"/>
    <col min="2" max="2" width="37.85546875" customWidth="1"/>
    <col min="3" max="9" width="13.42578125" customWidth="1"/>
  </cols>
  <sheetData>
    <row r="1" spans="2:15" ht="33.75" customHeight="1" x14ac:dyDescent="0.25"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2:15" ht="26.25" customHeight="1" x14ac:dyDescent="0.25">
      <c r="B2" s="232" t="s">
        <v>195</v>
      </c>
      <c r="C2" s="232"/>
      <c r="D2" s="232"/>
      <c r="E2" s="232"/>
      <c r="F2" s="232"/>
      <c r="G2" s="232"/>
      <c r="H2" s="232"/>
      <c r="I2" s="232"/>
      <c r="J2" s="132"/>
      <c r="K2" s="132"/>
      <c r="L2" s="132"/>
      <c r="M2" s="132"/>
      <c r="N2" s="132"/>
      <c r="O2" s="132"/>
    </row>
    <row r="3" spans="2:15" ht="15" x14ac:dyDescent="0.25">
      <c r="B3" s="134"/>
      <c r="C3" s="134"/>
      <c r="D3" s="134"/>
      <c r="E3" s="134"/>
      <c r="F3" s="134"/>
      <c r="G3" s="134"/>
      <c r="H3" s="134"/>
      <c r="I3" s="134"/>
      <c r="J3" s="131"/>
      <c r="K3" s="131"/>
      <c r="L3" s="131"/>
      <c r="M3" s="131"/>
      <c r="N3" s="131"/>
      <c r="O3" s="131"/>
    </row>
    <row r="4" spans="2:15" ht="15" x14ac:dyDescent="0.25">
      <c r="B4" s="237" t="s">
        <v>180</v>
      </c>
      <c r="C4" s="233" t="s">
        <v>181</v>
      </c>
      <c r="D4" s="233" t="s">
        <v>182</v>
      </c>
      <c r="E4" s="233" t="s">
        <v>183</v>
      </c>
      <c r="F4" s="233" t="s">
        <v>184</v>
      </c>
      <c r="G4" s="235" t="s">
        <v>185</v>
      </c>
      <c r="H4" s="236"/>
      <c r="I4" s="237" t="s">
        <v>186</v>
      </c>
      <c r="J4" s="131"/>
      <c r="K4" s="131"/>
      <c r="L4" s="131"/>
      <c r="M4" s="131"/>
      <c r="N4" s="131"/>
      <c r="O4" s="131"/>
    </row>
    <row r="5" spans="2:15" ht="15" x14ac:dyDescent="0.25">
      <c r="B5" s="238"/>
      <c r="C5" s="234"/>
      <c r="D5" s="234"/>
      <c r="E5" s="234"/>
      <c r="F5" s="234"/>
      <c r="G5" s="135" t="s">
        <v>187</v>
      </c>
      <c r="H5" s="135" t="s">
        <v>188</v>
      </c>
      <c r="I5" s="238"/>
      <c r="J5" s="131"/>
      <c r="K5" s="131"/>
      <c r="L5" s="133" t="s">
        <v>27</v>
      </c>
      <c r="M5" s="131"/>
      <c r="N5" s="131"/>
      <c r="O5" s="131"/>
    </row>
    <row r="6" spans="2:15" ht="15.95" customHeight="1" x14ac:dyDescent="0.25">
      <c r="B6" s="204" t="s">
        <v>189</v>
      </c>
      <c r="C6" s="136">
        <v>0</v>
      </c>
      <c r="D6" s="136">
        <v>3</v>
      </c>
      <c r="E6" s="136">
        <v>1</v>
      </c>
      <c r="F6" s="136">
        <v>0</v>
      </c>
      <c r="G6" s="136">
        <v>0</v>
      </c>
      <c r="H6" s="136">
        <v>0</v>
      </c>
      <c r="I6" s="136">
        <v>4</v>
      </c>
      <c r="J6" s="131"/>
      <c r="K6" s="131"/>
      <c r="L6" s="131"/>
      <c r="M6" s="131"/>
      <c r="N6" s="131"/>
      <c r="O6" s="131"/>
    </row>
    <row r="7" spans="2:15" ht="15.95" customHeight="1" x14ac:dyDescent="0.25">
      <c r="B7" s="204" t="s">
        <v>190</v>
      </c>
      <c r="C7" s="136">
        <v>0</v>
      </c>
      <c r="D7" s="136">
        <v>0</v>
      </c>
      <c r="E7" s="136">
        <v>1</v>
      </c>
      <c r="F7" s="136">
        <v>0</v>
      </c>
      <c r="G7" s="136">
        <v>0</v>
      </c>
      <c r="H7" s="136">
        <v>0</v>
      </c>
      <c r="I7" s="136">
        <v>1</v>
      </c>
      <c r="J7" s="131"/>
      <c r="K7" s="131"/>
      <c r="L7" s="131"/>
      <c r="M7" s="131"/>
      <c r="N7" s="131"/>
      <c r="O7" s="131"/>
    </row>
    <row r="8" spans="2:15" ht="17.100000000000001" customHeight="1" thickBot="1" x14ac:dyDescent="0.3">
      <c r="B8" s="205" t="s">
        <v>191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1"/>
      <c r="K8" s="131"/>
      <c r="L8" s="131"/>
      <c r="M8" s="131"/>
      <c r="N8" s="131"/>
      <c r="O8" s="131"/>
    </row>
    <row r="9" spans="2:15" ht="15.95" customHeight="1" x14ac:dyDescent="0.25">
      <c r="B9" s="206" t="s">
        <v>192</v>
      </c>
      <c r="C9" s="138">
        <v>0</v>
      </c>
      <c r="D9" s="138">
        <v>3</v>
      </c>
      <c r="E9" s="138">
        <v>2</v>
      </c>
      <c r="F9" s="138">
        <v>0</v>
      </c>
      <c r="G9" s="138">
        <v>0</v>
      </c>
      <c r="H9" s="138">
        <v>0</v>
      </c>
      <c r="I9" s="138">
        <v>5</v>
      </c>
      <c r="J9" s="131"/>
      <c r="K9" s="131"/>
      <c r="L9" s="131"/>
      <c r="M9" s="131"/>
      <c r="N9" s="131"/>
      <c r="O9" s="131"/>
    </row>
    <row r="10" spans="2:15" ht="15.95" customHeight="1" x14ac:dyDescent="0.25">
      <c r="B10" s="204" t="s">
        <v>193</v>
      </c>
      <c r="C10" s="136">
        <v>0</v>
      </c>
      <c r="D10" s="136">
        <v>0</v>
      </c>
      <c r="E10" s="136">
        <v>1</v>
      </c>
      <c r="F10" s="136">
        <v>0</v>
      </c>
      <c r="G10" s="136">
        <v>0</v>
      </c>
      <c r="H10" s="136">
        <v>0</v>
      </c>
      <c r="I10" s="136">
        <v>1</v>
      </c>
      <c r="J10" s="131"/>
      <c r="K10" s="131"/>
      <c r="L10" s="131"/>
      <c r="M10" s="131"/>
      <c r="N10" s="131"/>
      <c r="O10" s="131"/>
    </row>
    <row r="11" spans="2:15" ht="17.100000000000001" customHeight="1" thickBot="1" x14ac:dyDescent="0.3">
      <c r="B11" s="205" t="s">
        <v>194</v>
      </c>
      <c r="C11" s="137">
        <v>0</v>
      </c>
      <c r="D11" s="137">
        <v>1</v>
      </c>
      <c r="E11" s="137">
        <v>0</v>
      </c>
      <c r="F11" s="137">
        <v>0</v>
      </c>
      <c r="G11" s="137">
        <v>0</v>
      </c>
      <c r="H11" s="137">
        <v>0</v>
      </c>
      <c r="I11" s="137">
        <v>1</v>
      </c>
      <c r="J11" s="131"/>
      <c r="K11" s="131"/>
      <c r="L11" s="131"/>
      <c r="M11" s="131"/>
      <c r="N11" s="131"/>
      <c r="O11" s="131"/>
    </row>
    <row r="12" spans="2:15" ht="15.95" customHeight="1" x14ac:dyDescent="0.25">
      <c r="B12" s="206" t="s">
        <v>212</v>
      </c>
      <c r="C12" s="138">
        <v>0</v>
      </c>
      <c r="D12" s="138">
        <v>3</v>
      </c>
      <c r="E12" s="138">
        <v>2</v>
      </c>
      <c r="F12" s="138">
        <v>0</v>
      </c>
      <c r="G12" s="138">
        <v>0</v>
      </c>
      <c r="H12" s="138">
        <v>0</v>
      </c>
      <c r="I12" s="138">
        <v>5</v>
      </c>
      <c r="J12" s="131"/>
      <c r="K12" s="131"/>
      <c r="L12" s="131"/>
      <c r="M12" s="131"/>
      <c r="N12" s="131"/>
      <c r="O12" s="131"/>
    </row>
    <row r="13" spans="2:15" ht="15.95" customHeight="1" x14ac:dyDescent="0.25">
      <c r="B13" s="204" t="s">
        <v>213</v>
      </c>
      <c r="C13" s="136">
        <v>0</v>
      </c>
      <c r="D13" s="136">
        <v>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1"/>
      <c r="K13" s="131"/>
      <c r="L13" s="131"/>
      <c r="M13" s="131"/>
      <c r="N13" s="131"/>
      <c r="O13" s="131"/>
    </row>
    <row r="14" spans="2:15" ht="17.100000000000001" customHeight="1" thickBot="1" x14ac:dyDescent="0.3">
      <c r="B14" s="207" t="s">
        <v>214</v>
      </c>
      <c r="C14" s="139">
        <v>0</v>
      </c>
      <c r="D14" s="139">
        <v>0</v>
      </c>
      <c r="E14" s="139">
        <v>0</v>
      </c>
      <c r="F14" s="139">
        <v>0</v>
      </c>
      <c r="G14" s="139">
        <v>0</v>
      </c>
      <c r="H14" s="139">
        <v>0</v>
      </c>
      <c r="I14" s="139">
        <v>0</v>
      </c>
      <c r="J14" s="131"/>
      <c r="K14" s="131"/>
      <c r="L14" s="131"/>
      <c r="M14" s="131"/>
      <c r="N14" s="131"/>
      <c r="O14" s="131"/>
    </row>
    <row r="15" spans="2:15" ht="13.5" thickTop="1" x14ac:dyDescent="0.2"/>
  </sheetData>
  <mergeCells count="8">
    <mergeCell ref="B2:I2"/>
    <mergeCell ref="F4:F5"/>
    <mergeCell ref="G4:H4"/>
    <mergeCell ref="I4:I5"/>
    <mergeCell ref="B4:B5"/>
    <mergeCell ref="C4:C5"/>
    <mergeCell ref="D4:D5"/>
    <mergeCell ref="E4:E5"/>
  </mergeCells>
  <phoneticPr fontId="6" type="noConversion"/>
  <pageMargins left="0.74803149606299213" right="0.74803149606299213" top="0.39370078740157483" bottom="0.98425196850393704" header="0.51181102362204722" footer="0.51181102362204722"/>
  <pageSetup paperSize="8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PREVENTIVO</vt:lpstr>
      <vt:lpstr>RIEPILOGO 2025</vt:lpstr>
      <vt:lpstr>PIANO FABBISOGNO PERSONALE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Frigerio</dc:creator>
  <cp:lastModifiedBy>Mario Frigerio - Ordine Medici e Odontoiatri Como</cp:lastModifiedBy>
  <cp:lastPrinted>2025-02-21T07:29:58Z</cp:lastPrinted>
  <dcterms:created xsi:type="dcterms:W3CDTF">2003-01-16T08:08:51Z</dcterms:created>
  <dcterms:modified xsi:type="dcterms:W3CDTF">2025-02-21T07:30:01Z</dcterms:modified>
</cp:coreProperties>
</file>