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io\Bilanci\Consuntivo 2023\"/>
    </mc:Choice>
  </mc:AlternateContent>
  <xr:revisionPtr revIDLastSave="0" documentId="13_ncr:1_{BE45A123-8316-4C64-A4DC-5B0BD0DE6A8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SUNTIVO 2023" sheetId="1" r:id="rId1"/>
    <sheet name="SITUAZIONE AMMINISTRATIVA" sheetId="4" r:id="rId2"/>
    <sheet name="SITUAZIONE PATRIMONIALE" sheetId="5" r:id="rId3"/>
    <sheet name="CONTO ECONOMICO" sheetId="6" r:id="rId4"/>
    <sheet name="RIEPILOGO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6" l="1"/>
  <c r="I105" i="1"/>
  <c r="I100" i="1"/>
  <c r="D28" i="4"/>
  <c r="D22" i="4"/>
  <c r="D16" i="4"/>
  <c r="D11" i="4"/>
  <c r="D9" i="4"/>
  <c r="J314" i="1"/>
  <c r="R288" i="1"/>
  <c r="Q288" i="1"/>
  <c r="P288" i="1"/>
  <c r="O288" i="1"/>
  <c r="N288" i="1"/>
  <c r="M288" i="1"/>
  <c r="L288" i="1"/>
  <c r="K288" i="1"/>
  <c r="J288" i="1"/>
  <c r="I155" i="1"/>
  <c r="I153" i="1"/>
  <c r="I152" i="1"/>
  <c r="I151" i="1"/>
  <c r="O42" i="1"/>
  <c r="O46" i="1"/>
  <c r="R35" i="1"/>
  <c r="R34" i="1"/>
  <c r="Q24" i="1"/>
  <c r="P24" i="1"/>
  <c r="O24" i="1"/>
  <c r="R11" i="1"/>
  <c r="Q16" i="1"/>
  <c r="Q15" i="1"/>
  <c r="Q14" i="1"/>
  <c r="Q13" i="1"/>
  <c r="Q12" i="1"/>
  <c r="Q11" i="1"/>
  <c r="P17" i="1"/>
  <c r="P16" i="1"/>
  <c r="P15" i="1"/>
  <c r="P14" i="1"/>
  <c r="P13" i="1"/>
  <c r="P12" i="1"/>
  <c r="P11" i="1"/>
  <c r="O17" i="1"/>
  <c r="O16" i="1"/>
  <c r="O15" i="1"/>
  <c r="O14" i="1"/>
  <c r="O13" i="1"/>
  <c r="O12" i="1"/>
  <c r="O11" i="1"/>
  <c r="N13" i="1"/>
  <c r="N12" i="1"/>
  <c r="N11" i="1"/>
  <c r="M17" i="1"/>
  <c r="M16" i="1"/>
  <c r="M15" i="1"/>
  <c r="M14" i="1"/>
  <c r="M13" i="1"/>
  <c r="M12" i="1"/>
  <c r="M11" i="1"/>
  <c r="I20" i="1"/>
  <c r="I17" i="1"/>
  <c r="I16" i="1"/>
  <c r="I15" i="1"/>
  <c r="I14" i="1"/>
  <c r="I13" i="1"/>
  <c r="I12" i="1"/>
  <c r="I11" i="1"/>
  <c r="H20" i="1"/>
  <c r="G20" i="1"/>
  <c r="G17" i="1"/>
  <c r="H17" i="1"/>
  <c r="H16" i="1"/>
  <c r="H15" i="1"/>
  <c r="H14" i="1"/>
  <c r="H13" i="1"/>
  <c r="H12" i="1"/>
  <c r="H11" i="1"/>
  <c r="E16" i="1"/>
  <c r="E15" i="1"/>
  <c r="E14" i="1"/>
  <c r="E13" i="1"/>
  <c r="E12" i="1"/>
  <c r="E11" i="1"/>
  <c r="C65" i="5"/>
  <c r="C45" i="5"/>
  <c r="P42" i="1"/>
  <c r="C24" i="9"/>
  <c r="C14" i="9"/>
  <c r="C10" i="9"/>
  <c r="H34" i="6"/>
  <c r="F15" i="6"/>
  <c r="H25" i="6"/>
  <c r="F199" i="1"/>
  <c r="C54" i="5"/>
  <c r="E45" i="5"/>
  <c r="C33" i="5"/>
  <c r="E33" i="5"/>
  <c r="H192" i="1"/>
  <c r="E94" i="1" l="1"/>
  <c r="E41" i="1"/>
  <c r="E40" i="1"/>
  <c r="D238" i="1"/>
  <c r="C238" i="1"/>
  <c r="E231" i="1"/>
  <c r="D212" i="1"/>
  <c r="C212" i="1"/>
  <c r="E207" i="1"/>
  <c r="E174" i="1"/>
  <c r="E172" i="1"/>
  <c r="L199" i="1"/>
  <c r="K199" i="1"/>
  <c r="J199" i="1"/>
  <c r="G199" i="1"/>
  <c r="C199" i="1"/>
  <c r="E199" i="1" s="1"/>
  <c r="R193" i="1"/>
  <c r="R192" i="1"/>
  <c r="P193" i="1"/>
  <c r="P192" i="1"/>
  <c r="M193" i="1"/>
  <c r="N193" i="1" s="1"/>
  <c r="M192" i="1"/>
  <c r="H193" i="1"/>
  <c r="E193" i="1"/>
  <c r="O193" i="1" s="1"/>
  <c r="E192" i="1"/>
  <c r="O192" i="1" s="1"/>
  <c r="H96" i="1"/>
  <c r="Q193" i="1" l="1"/>
  <c r="P199" i="1"/>
  <c r="R199" i="1"/>
  <c r="I192" i="1"/>
  <c r="E212" i="1"/>
  <c r="I193" i="1"/>
  <c r="O199" i="1"/>
  <c r="D21" i="9"/>
  <c r="D23" i="9" s="1"/>
  <c r="C21" i="9"/>
  <c r="C23" i="9" s="1"/>
  <c r="D10" i="9"/>
  <c r="D12" i="9" s="1"/>
  <c r="C12" i="9"/>
  <c r="Q199" i="1" l="1"/>
  <c r="F30" i="6" l="1"/>
  <c r="F34" i="6" s="1"/>
  <c r="F36" i="6" s="1"/>
  <c r="F39" i="6" s="1"/>
  <c r="F42" i="6" s="1"/>
  <c r="E54" i="5" l="1"/>
  <c r="G204" i="1"/>
  <c r="H190" i="1"/>
  <c r="H191" i="1"/>
  <c r="E185" i="1" l="1"/>
  <c r="D178" i="1"/>
  <c r="D187" i="1"/>
  <c r="L204" i="1"/>
  <c r="R204" i="1" s="1"/>
  <c r="K204" i="1"/>
  <c r="J204" i="1"/>
  <c r="F204" i="1"/>
  <c r="C204" i="1"/>
  <c r="E204" i="1" s="1"/>
  <c r="R202" i="1"/>
  <c r="P202" i="1"/>
  <c r="M202" i="1"/>
  <c r="N202" i="1" s="1"/>
  <c r="N204" i="1" s="1"/>
  <c r="H202" i="1"/>
  <c r="H204" i="1" s="1"/>
  <c r="E202" i="1"/>
  <c r="O202" i="1" s="1"/>
  <c r="R191" i="1"/>
  <c r="P191" i="1"/>
  <c r="P190" i="1"/>
  <c r="M191" i="1"/>
  <c r="N191" i="1" s="1"/>
  <c r="N192" i="1"/>
  <c r="M190" i="1"/>
  <c r="E191" i="1"/>
  <c r="O191" i="1" s="1"/>
  <c r="F31" i="1"/>
  <c r="C31" i="1"/>
  <c r="K31" i="1"/>
  <c r="J31" i="1"/>
  <c r="L31" i="1" s="1"/>
  <c r="R31" i="1" s="1"/>
  <c r="P25" i="1"/>
  <c r="R24" i="1"/>
  <c r="M24" i="1"/>
  <c r="N24" i="1" s="1"/>
  <c r="H24" i="1"/>
  <c r="I24" i="1" s="1"/>
  <c r="H25" i="1"/>
  <c r="D26" i="4"/>
  <c r="F25" i="6"/>
  <c r="P204" i="1" l="1"/>
  <c r="N190" i="1"/>
  <c r="D214" i="1"/>
  <c r="O204" i="1"/>
  <c r="Q204" i="1" s="1"/>
  <c r="E31" i="1"/>
  <c r="O31" i="1" s="1"/>
  <c r="I204" i="1"/>
  <c r="M204" i="1"/>
  <c r="I202" i="1"/>
  <c r="Q202" i="1"/>
  <c r="I191" i="1"/>
  <c r="Q191" i="1"/>
  <c r="Q192" i="1"/>
  <c r="P31" i="1"/>
  <c r="E241" i="1"/>
  <c r="E242" i="1" s="1"/>
  <c r="E309" i="1"/>
  <c r="O309" i="1" s="1"/>
  <c r="E308" i="1"/>
  <c r="O308" i="1" s="1"/>
  <c r="E307" i="1"/>
  <c r="O307" i="1" s="1"/>
  <c r="E209" i="1"/>
  <c r="E184" i="1"/>
  <c r="O184" i="1" s="1"/>
  <c r="E182" i="1"/>
  <c r="O182" i="1" s="1"/>
  <c r="C14" i="5"/>
  <c r="C17" i="5" s="1"/>
  <c r="E14" i="5"/>
  <c r="E17" i="5" s="1"/>
  <c r="C25" i="5"/>
  <c r="C28" i="5" s="1"/>
  <c r="C35" i="5" s="1"/>
  <c r="E25" i="5"/>
  <c r="E28" i="5" s="1"/>
  <c r="E35" i="5" s="1"/>
  <c r="C59" i="5"/>
  <c r="C63" i="5" s="1"/>
  <c r="E59" i="5"/>
  <c r="E63" i="5" s="1"/>
  <c r="D14" i="4"/>
  <c r="D20" i="4"/>
  <c r="R42" i="1"/>
  <c r="R40" i="1"/>
  <c r="J238" i="1"/>
  <c r="E181" i="1"/>
  <c r="M234" i="1"/>
  <c r="N234" i="1" s="1"/>
  <c r="M233" i="1"/>
  <c r="N233" i="1" s="1"/>
  <c r="N287" i="1"/>
  <c r="M287" i="1"/>
  <c r="F285" i="1"/>
  <c r="F287" i="1" s="1"/>
  <c r="C285" i="1"/>
  <c r="E285" i="1" s="1"/>
  <c r="L285" i="1"/>
  <c r="L287" i="1" s="1"/>
  <c r="K285" i="1"/>
  <c r="K287" i="1" s="1"/>
  <c r="J285" i="1"/>
  <c r="J287" i="1" s="1"/>
  <c r="G285" i="1"/>
  <c r="G287" i="1" s="1"/>
  <c r="R284" i="1"/>
  <c r="P284" i="1"/>
  <c r="M284" i="1"/>
  <c r="M285" i="1" s="1"/>
  <c r="H284" i="1"/>
  <c r="H285" i="1" s="1"/>
  <c r="H287" i="1" s="1"/>
  <c r="E284" i="1"/>
  <c r="O284" i="1" s="1"/>
  <c r="L264" i="1"/>
  <c r="K264" i="1"/>
  <c r="J264" i="1"/>
  <c r="G264" i="1"/>
  <c r="F264" i="1"/>
  <c r="C264" i="1"/>
  <c r="E264" i="1" s="1"/>
  <c r="R263" i="1"/>
  <c r="P263" i="1"/>
  <c r="M263" i="1"/>
  <c r="M264" i="1" s="1"/>
  <c r="H263" i="1"/>
  <c r="H264" i="1" s="1"/>
  <c r="E263" i="1"/>
  <c r="O263" i="1" s="1"/>
  <c r="L246" i="1"/>
  <c r="K246" i="1"/>
  <c r="J246" i="1"/>
  <c r="G246" i="1"/>
  <c r="F246" i="1"/>
  <c r="C246" i="1"/>
  <c r="E246" i="1" s="1"/>
  <c r="L242" i="1"/>
  <c r="L238" i="1"/>
  <c r="K242" i="1"/>
  <c r="K238" i="1"/>
  <c r="J242" i="1"/>
  <c r="G242" i="1"/>
  <c r="F242" i="1"/>
  <c r="C242" i="1"/>
  <c r="R241" i="1"/>
  <c r="P241" i="1"/>
  <c r="M241" i="1"/>
  <c r="N241" i="1" s="1"/>
  <c r="N242" i="1" s="1"/>
  <c r="H241" i="1"/>
  <c r="H242" i="1" s="1"/>
  <c r="J89" i="1"/>
  <c r="J98" i="1"/>
  <c r="J100" i="1" s="1"/>
  <c r="C98" i="1"/>
  <c r="C100" i="1" s="1"/>
  <c r="E100" i="1" s="1"/>
  <c r="L87" i="1"/>
  <c r="L89" i="1" s="1"/>
  <c r="K87" i="1"/>
  <c r="K89" i="1" s="1"/>
  <c r="J87" i="1"/>
  <c r="G87" i="1"/>
  <c r="F87" i="1"/>
  <c r="F89" i="1" s="1"/>
  <c r="C87" i="1"/>
  <c r="C89" i="1" s="1"/>
  <c r="E89" i="1" s="1"/>
  <c r="R86" i="1"/>
  <c r="P86" i="1"/>
  <c r="O86" i="1"/>
  <c r="M86" i="1"/>
  <c r="N86" i="1" s="1"/>
  <c r="N87" i="1" s="1"/>
  <c r="H86" i="1"/>
  <c r="H87" i="1" s="1"/>
  <c r="L58" i="1"/>
  <c r="K58" i="1"/>
  <c r="J58" i="1"/>
  <c r="G58" i="1"/>
  <c r="F58" i="1"/>
  <c r="C58" i="1"/>
  <c r="E58" i="1" s="1"/>
  <c r="R57" i="1"/>
  <c r="P57" i="1"/>
  <c r="O57" i="1"/>
  <c r="M57" i="1"/>
  <c r="N57" i="1" s="1"/>
  <c r="N58" i="1" s="1"/>
  <c r="H57" i="1"/>
  <c r="H58" i="1" s="1"/>
  <c r="G43" i="1"/>
  <c r="F43" i="1"/>
  <c r="C43" i="1"/>
  <c r="E43" i="1" s="1"/>
  <c r="L310" i="1"/>
  <c r="L312" i="1" s="1"/>
  <c r="K310" i="1"/>
  <c r="K312" i="1" s="1"/>
  <c r="J310" i="1"/>
  <c r="J312" i="1" s="1"/>
  <c r="G310" i="1"/>
  <c r="G312" i="1" s="1"/>
  <c r="F310" i="1"/>
  <c r="F312" i="1" s="1"/>
  <c r="C310" i="1"/>
  <c r="C312" i="1" s="1"/>
  <c r="E312" i="1" s="1"/>
  <c r="R309" i="1"/>
  <c r="P309" i="1"/>
  <c r="M309" i="1"/>
  <c r="N309" i="1" s="1"/>
  <c r="H309" i="1"/>
  <c r="R308" i="1"/>
  <c r="P308" i="1"/>
  <c r="M308" i="1"/>
  <c r="N308" i="1" s="1"/>
  <c r="H308" i="1"/>
  <c r="R307" i="1"/>
  <c r="P307" i="1"/>
  <c r="M307" i="1"/>
  <c r="N307" i="1" s="1"/>
  <c r="H307" i="1"/>
  <c r="R306" i="1"/>
  <c r="P306" i="1"/>
  <c r="M306" i="1"/>
  <c r="N306" i="1" s="1"/>
  <c r="H306" i="1"/>
  <c r="E306" i="1"/>
  <c r="O306" i="1" s="1"/>
  <c r="R305" i="1"/>
  <c r="P305" i="1"/>
  <c r="M305" i="1"/>
  <c r="N305" i="1" s="1"/>
  <c r="H305" i="1"/>
  <c r="E305" i="1"/>
  <c r="O305" i="1" s="1"/>
  <c r="L277" i="1"/>
  <c r="K277" i="1"/>
  <c r="J277" i="1"/>
  <c r="G277" i="1"/>
  <c r="F277" i="1"/>
  <c r="C277" i="1"/>
  <c r="E277" i="1" s="1"/>
  <c r="R276" i="1"/>
  <c r="P276" i="1"/>
  <c r="M276" i="1"/>
  <c r="M277" i="1" s="1"/>
  <c r="H276" i="1"/>
  <c r="H277" i="1" s="1"/>
  <c r="E276" i="1"/>
  <c r="O276" i="1" s="1"/>
  <c r="L273" i="1"/>
  <c r="K273" i="1"/>
  <c r="J273" i="1"/>
  <c r="G273" i="1"/>
  <c r="F273" i="1"/>
  <c r="C273" i="1"/>
  <c r="E273" i="1" s="1"/>
  <c r="R272" i="1"/>
  <c r="P272" i="1"/>
  <c r="Q272" i="1" s="1"/>
  <c r="M272" i="1"/>
  <c r="N272" i="1" s="1"/>
  <c r="N273" i="1" s="1"/>
  <c r="H272" i="1"/>
  <c r="H273" i="1" s="1"/>
  <c r="E272" i="1"/>
  <c r="L269" i="1"/>
  <c r="K269" i="1"/>
  <c r="J269" i="1"/>
  <c r="G269" i="1"/>
  <c r="F269" i="1"/>
  <c r="C269" i="1"/>
  <c r="E269" i="1" s="1"/>
  <c r="R268" i="1"/>
  <c r="P268" i="1"/>
  <c r="M268" i="1"/>
  <c r="N268" i="1" s="1"/>
  <c r="H268" i="1"/>
  <c r="E268" i="1"/>
  <c r="O268" i="1" s="1"/>
  <c r="R267" i="1"/>
  <c r="P267" i="1"/>
  <c r="M267" i="1"/>
  <c r="H267" i="1"/>
  <c r="E267" i="1"/>
  <c r="O267" i="1" s="1"/>
  <c r="L256" i="1"/>
  <c r="K256" i="1"/>
  <c r="J256" i="1"/>
  <c r="G256" i="1"/>
  <c r="F256" i="1"/>
  <c r="C256" i="1"/>
  <c r="R255" i="1"/>
  <c r="P255" i="1"/>
  <c r="M255" i="1"/>
  <c r="N255" i="1" s="1"/>
  <c r="E255" i="1"/>
  <c r="I255" i="1" s="1"/>
  <c r="R254" i="1"/>
  <c r="P254" i="1"/>
  <c r="M254" i="1"/>
  <c r="N254" i="1" s="1"/>
  <c r="H254" i="1"/>
  <c r="H256" i="1" s="1"/>
  <c r="E254" i="1"/>
  <c r="L251" i="1"/>
  <c r="K251" i="1"/>
  <c r="J251" i="1"/>
  <c r="G251" i="1"/>
  <c r="F251" i="1"/>
  <c r="C251" i="1"/>
  <c r="E251" i="1" s="1"/>
  <c r="R250" i="1"/>
  <c r="P250" i="1"/>
  <c r="M250" i="1"/>
  <c r="N250" i="1" s="1"/>
  <c r="E250" i="1"/>
  <c r="O250" i="1" s="1"/>
  <c r="R249" i="1"/>
  <c r="P249" i="1"/>
  <c r="M249" i="1"/>
  <c r="N249" i="1" s="1"/>
  <c r="H249" i="1"/>
  <c r="H251" i="1" s="1"/>
  <c r="E249" i="1"/>
  <c r="O249" i="1" s="1"/>
  <c r="R245" i="1"/>
  <c r="P245" i="1"/>
  <c r="M245" i="1"/>
  <c r="M246" i="1" s="1"/>
  <c r="H245" i="1"/>
  <c r="H246" i="1" s="1"/>
  <c r="E245" i="1"/>
  <c r="G238" i="1"/>
  <c r="F238" i="1"/>
  <c r="R236" i="1"/>
  <c r="P236" i="1"/>
  <c r="M236" i="1"/>
  <c r="N236" i="1" s="1"/>
  <c r="H236" i="1"/>
  <c r="E236" i="1"/>
  <c r="O236" i="1" s="1"/>
  <c r="R235" i="1"/>
  <c r="P235" i="1"/>
  <c r="M235" i="1"/>
  <c r="N235" i="1" s="1"/>
  <c r="H235" i="1"/>
  <c r="E235" i="1"/>
  <c r="O235" i="1" s="1"/>
  <c r="R234" i="1"/>
  <c r="P234" i="1"/>
  <c r="H234" i="1"/>
  <c r="E234" i="1"/>
  <c r="O234" i="1" s="1"/>
  <c r="R233" i="1"/>
  <c r="P233" i="1"/>
  <c r="H233" i="1"/>
  <c r="E233" i="1"/>
  <c r="O233" i="1" s="1"/>
  <c r="R232" i="1"/>
  <c r="P232" i="1"/>
  <c r="M232" i="1"/>
  <c r="N232" i="1" s="1"/>
  <c r="H232" i="1"/>
  <c r="E232" i="1"/>
  <c r="O232" i="1" s="1"/>
  <c r="R231" i="1"/>
  <c r="P231" i="1"/>
  <c r="M231" i="1"/>
  <c r="N231" i="1" s="1"/>
  <c r="H231" i="1"/>
  <c r="O231" i="1"/>
  <c r="R230" i="1"/>
  <c r="P230" i="1"/>
  <c r="M230" i="1"/>
  <c r="N230" i="1" s="1"/>
  <c r="H230" i="1"/>
  <c r="E230" i="1"/>
  <c r="O230" i="1" s="1"/>
  <c r="R229" i="1"/>
  <c r="P229" i="1"/>
  <c r="M229" i="1"/>
  <c r="N229" i="1" s="1"/>
  <c r="H229" i="1"/>
  <c r="E229" i="1"/>
  <c r="O229" i="1" s="1"/>
  <c r="R228" i="1"/>
  <c r="P228" i="1"/>
  <c r="M228" i="1"/>
  <c r="N228" i="1" s="1"/>
  <c r="H228" i="1"/>
  <c r="E228" i="1"/>
  <c r="O228" i="1" s="1"/>
  <c r="R227" i="1"/>
  <c r="P227" i="1"/>
  <c r="M227" i="1"/>
  <c r="N227" i="1" s="1"/>
  <c r="H227" i="1"/>
  <c r="E227" i="1"/>
  <c r="O227" i="1" s="1"/>
  <c r="L212" i="1"/>
  <c r="K212" i="1"/>
  <c r="J212" i="1"/>
  <c r="G212" i="1"/>
  <c r="F212" i="1"/>
  <c r="R210" i="1"/>
  <c r="P210" i="1"/>
  <c r="M210" i="1"/>
  <c r="N210" i="1" s="1"/>
  <c r="H210" i="1"/>
  <c r="E210" i="1"/>
  <c r="O210" i="1" s="1"/>
  <c r="R209" i="1"/>
  <c r="P209" i="1"/>
  <c r="M209" i="1"/>
  <c r="N209" i="1" s="1"/>
  <c r="H209" i="1"/>
  <c r="R208" i="1"/>
  <c r="P208" i="1"/>
  <c r="M208" i="1"/>
  <c r="N208" i="1" s="1"/>
  <c r="H208" i="1"/>
  <c r="E208" i="1"/>
  <c r="O208" i="1" s="1"/>
  <c r="R207" i="1"/>
  <c r="P207" i="1"/>
  <c r="M207" i="1"/>
  <c r="N207" i="1" s="1"/>
  <c r="H207" i="1"/>
  <c r="O207" i="1"/>
  <c r="R197" i="1"/>
  <c r="P197" i="1"/>
  <c r="M197" i="1"/>
  <c r="H197" i="1"/>
  <c r="E197" i="1"/>
  <c r="R196" i="1"/>
  <c r="P196" i="1"/>
  <c r="M196" i="1"/>
  <c r="N196" i="1" s="1"/>
  <c r="H196" i="1"/>
  <c r="E196" i="1"/>
  <c r="O196" i="1" s="1"/>
  <c r="R195" i="1"/>
  <c r="P195" i="1"/>
  <c r="M195" i="1"/>
  <c r="N195" i="1" s="1"/>
  <c r="H195" i="1"/>
  <c r="E195" i="1"/>
  <c r="O195" i="1" s="1"/>
  <c r="R194" i="1"/>
  <c r="P194" i="1"/>
  <c r="M194" i="1"/>
  <c r="N194" i="1" s="1"/>
  <c r="H194" i="1"/>
  <c r="E194" i="1"/>
  <c r="O194" i="1" s="1"/>
  <c r="R190" i="1"/>
  <c r="E190" i="1"/>
  <c r="O190" i="1" s="1"/>
  <c r="Q190" i="1" s="1"/>
  <c r="L187" i="1"/>
  <c r="K187" i="1"/>
  <c r="J187" i="1"/>
  <c r="G187" i="1"/>
  <c r="F187" i="1"/>
  <c r="C187" i="1"/>
  <c r="R185" i="1"/>
  <c r="P185" i="1"/>
  <c r="O185" i="1"/>
  <c r="M185" i="1"/>
  <c r="N185" i="1" s="1"/>
  <c r="H185" i="1"/>
  <c r="I185" i="1" s="1"/>
  <c r="R184" i="1"/>
  <c r="P184" i="1"/>
  <c r="M184" i="1"/>
  <c r="N184" i="1" s="1"/>
  <c r="H184" i="1"/>
  <c r="R183" i="1"/>
  <c r="P183" i="1"/>
  <c r="M183" i="1"/>
  <c r="N183" i="1" s="1"/>
  <c r="H183" i="1"/>
  <c r="R182" i="1"/>
  <c r="P182" i="1"/>
  <c r="M182" i="1"/>
  <c r="N182" i="1" s="1"/>
  <c r="H182" i="1"/>
  <c r="R181" i="1"/>
  <c r="P181" i="1"/>
  <c r="M181" i="1"/>
  <c r="N181" i="1" s="1"/>
  <c r="H181" i="1"/>
  <c r="L178" i="1"/>
  <c r="K178" i="1"/>
  <c r="J178" i="1"/>
  <c r="G178" i="1"/>
  <c r="F178" i="1"/>
  <c r="C178" i="1"/>
  <c r="R176" i="1"/>
  <c r="P176" i="1"/>
  <c r="M176" i="1"/>
  <c r="N176" i="1" s="1"/>
  <c r="H176" i="1"/>
  <c r="E176" i="1"/>
  <c r="O176" i="1" s="1"/>
  <c r="R175" i="1"/>
  <c r="P175" i="1"/>
  <c r="M175" i="1"/>
  <c r="N175" i="1" s="1"/>
  <c r="H175" i="1"/>
  <c r="E175" i="1"/>
  <c r="O175" i="1" s="1"/>
  <c r="R174" i="1"/>
  <c r="P174" i="1"/>
  <c r="M174" i="1"/>
  <c r="N174" i="1" s="1"/>
  <c r="H174" i="1"/>
  <c r="O174" i="1"/>
  <c r="R173" i="1"/>
  <c r="P173" i="1"/>
  <c r="M173" i="1"/>
  <c r="N173" i="1" s="1"/>
  <c r="H173" i="1"/>
  <c r="E173" i="1"/>
  <c r="O173" i="1" s="1"/>
  <c r="R172" i="1"/>
  <c r="P172" i="1"/>
  <c r="M172" i="1"/>
  <c r="N172" i="1" s="1"/>
  <c r="H172" i="1"/>
  <c r="O172" i="1"/>
  <c r="R171" i="1"/>
  <c r="P171" i="1"/>
  <c r="M171" i="1"/>
  <c r="N171" i="1" s="1"/>
  <c r="H171" i="1"/>
  <c r="E171" i="1"/>
  <c r="O171" i="1" s="1"/>
  <c r="L168" i="1"/>
  <c r="K168" i="1"/>
  <c r="J168" i="1"/>
  <c r="G168" i="1"/>
  <c r="F168" i="1"/>
  <c r="C168" i="1"/>
  <c r="R166" i="1"/>
  <c r="P166" i="1"/>
  <c r="M166" i="1"/>
  <c r="N166" i="1" s="1"/>
  <c r="H166" i="1"/>
  <c r="E166" i="1"/>
  <c r="O166" i="1" s="1"/>
  <c r="R165" i="1"/>
  <c r="P165" i="1"/>
  <c r="M165" i="1"/>
  <c r="N165" i="1" s="1"/>
  <c r="H165" i="1"/>
  <c r="E165" i="1"/>
  <c r="O165" i="1" s="1"/>
  <c r="K162" i="1"/>
  <c r="J162" i="1"/>
  <c r="G162" i="1"/>
  <c r="F162" i="1"/>
  <c r="C162" i="1"/>
  <c r="P160" i="1"/>
  <c r="L160" i="1"/>
  <c r="L162" i="1" s="1"/>
  <c r="H160" i="1"/>
  <c r="E160" i="1"/>
  <c r="R159" i="1"/>
  <c r="P159" i="1"/>
  <c r="M159" i="1"/>
  <c r="N159" i="1" s="1"/>
  <c r="H159" i="1"/>
  <c r="E159" i="1"/>
  <c r="O159" i="1" s="1"/>
  <c r="R158" i="1"/>
  <c r="P158" i="1"/>
  <c r="M158" i="1"/>
  <c r="N158" i="1" s="1"/>
  <c r="H158" i="1"/>
  <c r="E158" i="1"/>
  <c r="O158" i="1" s="1"/>
  <c r="L155" i="1"/>
  <c r="K155" i="1"/>
  <c r="J155" i="1"/>
  <c r="G155" i="1"/>
  <c r="F155" i="1"/>
  <c r="C155" i="1"/>
  <c r="R153" i="1"/>
  <c r="P153" i="1"/>
  <c r="M153" i="1"/>
  <c r="N153" i="1" s="1"/>
  <c r="H153" i="1"/>
  <c r="E153" i="1"/>
  <c r="O153" i="1" s="1"/>
  <c r="R152" i="1"/>
  <c r="P152" i="1"/>
  <c r="M152" i="1"/>
  <c r="H152" i="1"/>
  <c r="E152" i="1"/>
  <c r="O152" i="1" s="1"/>
  <c r="R151" i="1"/>
  <c r="P151" i="1"/>
  <c r="M151" i="1"/>
  <c r="N151" i="1" s="1"/>
  <c r="H151" i="1"/>
  <c r="E151" i="1"/>
  <c r="O151" i="1" s="1"/>
  <c r="R150" i="1"/>
  <c r="P150" i="1"/>
  <c r="M150" i="1"/>
  <c r="N150" i="1" s="1"/>
  <c r="H150" i="1"/>
  <c r="E150" i="1"/>
  <c r="O150" i="1" s="1"/>
  <c r="L98" i="1"/>
  <c r="L100" i="1" s="1"/>
  <c r="K98" i="1"/>
  <c r="K100" i="1" s="1"/>
  <c r="G98" i="1"/>
  <c r="G100" i="1" s="1"/>
  <c r="F98" i="1"/>
  <c r="F100" i="1" s="1"/>
  <c r="R97" i="1"/>
  <c r="P97" i="1"/>
  <c r="M97" i="1"/>
  <c r="N97" i="1" s="1"/>
  <c r="H97" i="1"/>
  <c r="E97" i="1"/>
  <c r="O97" i="1" s="1"/>
  <c r="R96" i="1"/>
  <c r="P96" i="1"/>
  <c r="M96" i="1"/>
  <c r="N96" i="1" s="1"/>
  <c r="E96" i="1"/>
  <c r="O96" i="1" s="1"/>
  <c r="R95" i="1"/>
  <c r="P95" i="1"/>
  <c r="M95" i="1"/>
  <c r="N95" i="1" s="1"/>
  <c r="H95" i="1"/>
  <c r="E95" i="1"/>
  <c r="O95" i="1" s="1"/>
  <c r="R94" i="1"/>
  <c r="P94" i="1"/>
  <c r="M94" i="1"/>
  <c r="N94" i="1" s="1"/>
  <c r="H94" i="1"/>
  <c r="I94" i="1" s="1"/>
  <c r="O94" i="1"/>
  <c r="R93" i="1"/>
  <c r="P93" i="1"/>
  <c r="M93" i="1"/>
  <c r="N93" i="1" s="1"/>
  <c r="H93" i="1"/>
  <c r="E93" i="1"/>
  <c r="O93" i="1" s="1"/>
  <c r="C17" i="1"/>
  <c r="C20" i="1" s="1"/>
  <c r="P40" i="1"/>
  <c r="R67" i="1"/>
  <c r="P67" i="1"/>
  <c r="O67" i="1"/>
  <c r="L66" i="1"/>
  <c r="K66" i="1"/>
  <c r="J66" i="1"/>
  <c r="G66" i="1"/>
  <c r="F66" i="1"/>
  <c r="C66" i="1"/>
  <c r="R65" i="1"/>
  <c r="P65" i="1"/>
  <c r="M65" i="1"/>
  <c r="N65" i="1" s="1"/>
  <c r="N66" i="1" s="1"/>
  <c r="H65" i="1"/>
  <c r="H66" i="1" s="1"/>
  <c r="E65" i="1"/>
  <c r="E66" i="1" s="1"/>
  <c r="O66" i="1" s="1"/>
  <c r="L62" i="1"/>
  <c r="K62" i="1"/>
  <c r="J62" i="1"/>
  <c r="I62" i="1"/>
  <c r="G62" i="1"/>
  <c r="F62" i="1"/>
  <c r="C62" i="1"/>
  <c r="R61" i="1"/>
  <c r="P61" i="1"/>
  <c r="Q61" i="1" s="1"/>
  <c r="M61" i="1"/>
  <c r="N61" i="1" s="1"/>
  <c r="N62" i="1" s="1"/>
  <c r="H61" i="1"/>
  <c r="H62" i="1" s="1"/>
  <c r="E61" i="1"/>
  <c r="E62" i="1" s="1"/>
  <c r="L54" i="1"/>
  <c r="K54" i="1"/>
  <c r="J54" i="1"/>
  <c r="G54" i="1"/>
  <c r="F54" i="1"/>
  <c r="C54" i="1"/>
  <c r="E54" i="1" s="1"/>
  <c r="R53" i="1"/>
  <c r="P53" i="1"/>
  <c r="O53" i="1"/>
  <c r="M53" i="1"/>
  <c r="M54" i="1" s="1"/>
  <c r="H53" i="1"/>
  <c r="H54" i="1" s="1"/>
  <c r="Q49" i="1"/>
  <c r="Q47" i="1"/>
  <c r="Q19" i="1"/>
  <c r="Q18" i="1"/>
  <c r="R41" i="1"/>
  <c r="P41" i="1"/>
  <c r="O41" i="1"/>
  <c r="R39" i="1"/>
  <c r="P39" i="1"/>
  <c r="P35" i="1"/>
  <c r="Q35" i="1" s="1"/>
  <c r="P34" i="1"/>
  <c r="R30" i="1"/>
  <c r="P30" i="1"/>
  <c r="Q30" i="1" s="1"/>
  <c r="R29" i="1"/>
  <c r="P29" i="1"/>
  <c r="R28" i="1"/>
  <c r="P28" i="1"/>
  <c r="Q28" i="1" s="1"/>
  <c r="R27" i="1"/>
  <c r="P27" i="1"/>
  <c r="R26" i="1"/>
  <c r="P26" i="1"/>
  <c r="R25" i="1"/>
  <c r="R16" i="1"/>
  <c r="R15" i="1"/>
  <c r="R14" i="1"/>
  <c r="R13" i="1"/>
  <c r="R12" i="1"/>
  <c r="L43" i="1"/>
  <c r="K43" i="1"/>
  <c r="J43" i="1"/>
  <c r="M42" i="1"/>
  <c r="N42" i="1" s="1"/>
  <c r="M40" i="1"/>
  <c r="N40" i="1" s="1"/>
  <c r="M39" i="1"/>
  <c r="N39" i="1" s="1"/>
  <c r="L36" i="1"/>
  <c r="K36" i="1"/>
  <c r="J36" i="1"/>
  <c r="M35" i="1"/>
  <c r="N35" i="1" s="1"/>
  <c r="M34" i="1"/>
  <c r="N34" i="1" s="1"/>
  <c r="M30" i="1"/>
  <c r="N30" i="1" s="1"/>
  <c r="M29" i="1"/>
  <c r="N29" i="1" s="1"/>
  <c r="M28" i="1"/>
  <c r="N28" i="1" s="1"/>
  <c r="N27" i="1"/>
  <c r="M26" i="1"/>
  <c r="N26" i="1" s="1"/>
  <c r="M25" i="1"/>
  <c r="N25" i="1" s="1"/>
  <c r="L17" i="1"/>
  <c r="L20" i="1" s="1"/>
  <c r="K17" i="1"/>
  <c r="K20" i="1" s="1"/>
  <c r="J17" i="1"/>
  <c r="J20" i="1" s="1"/>
  <c r="N16" i="1"/>
  <c r="N15" i="1"/>
  <c r="N14" i="1"/>
  <c r="H27" i="1"/>
  <c r="F17" i="1"/>
  <c r="H26" i="1"/>
  <c r="E27" i="1"/>
  <c r="E26" i="1"/>
  <c r="E42" i="1"/>
  <c r="C36" i="1"/>
  <c r="E36" i="1" s="1"/>
  <c r="H29" i="1"/>
  <c r="H30" i="1"/>
  <c r="G36" i="1"/>
  <c r="H34" i="1"/>
  <c r="H35" i="1"/>
  <c r="H39" i="1"/>
  <c r="H40" i="1"/>
  <c r="H41" i="1"/>
  <c r="I41" i="1" s="1"/>
  <c r="H42" i="1"/>
  <c r="F36" i="1"/>
  <c r="E39" i="1"/>
  <c r="H28" i="1"/>
  <c r="E30" i="1"/>
  <c r="E29" i="1"/>
  <c r="O29" i="1" s="1"/>
  <c r="E28" i="1"/>
  <c r="E25" i="1"/>
  <c r="Q25" i="1" s="1"/>
  <c r="O40" i="1"/>
  <c r="E34" i="1"/>
  <c r="O254" i="1" l="1"/>
  <c r="E256" i="1"/>
  <c r="I309" i="1"/>
  <c r="N284" i="1"/>
  <c r="N285" i="1" s="1"/>
  <c r="G214" i="1"/>
  <c r="R54" i="1"/>
  <c r="D224" i="1"/>
  <c r="D258" i="1" s="1"/>
  <c r="H199" i="1"/>
  <c r="I199" i="1" s="1"/>
  <c r="M199" i="1"/>
  <c r="F214" i="1"/>
  <c r="I184" i="1"/>
  <c r="M251" i="1"/>
  <c r="G46" i="1"/>
  <c r="G48" i="1" s="1"/>
  <c r="E310" i="1"/>
  <c r="O310" i="1" s="1"/>
  <c r="M62" i="1"/>
  <c r="C46" i="1"/>
  <c r="E46" i="1" s="1"/>
  <c r="I57" i="1"/>
  <c r="C214" i="1"/>
  <c r="C224" i="1" s="1"/>
  <c r="K214" i="1"/>
  <c r="K224" i="1" s="1"/>
  <c r="O241" i="1"/>
  <c r="Q241" i="1" s="1"/>
  <c r="M242" i="1"/>
  <c r="J214" i="1"/>
  <c r="J224" i="1" s="1"/>
  <c r="J258" i="1" s="1"/>
  <c r="L214" i="1"/>
  <c r="L224" i="1" s="1"/>
  <c r="L258" i="1" s="1"/>
  <c r="P273" i="1"/>
  <c r="Q273" i="1" s="1"/>
  <c r="P242" i="1"/>
  <c r="O197" i="1"/>
  <c r="Q197" i="1" s="1"/>
  <c r="N197" i="1"/>
  <c r="N199" i="1" s="1"/>
  <c r="P58" i="1"/>
  <c r="Q307" i="1"/>
  <c r="I150" i="1"/>
  <c r="P251" i="1"/>
  <c r="F46" i="1"/>
  <c r="R87" i="1"/>
  <c r="R155" i="1"/>
  <c r="P264" i="1"/>
  <c r="I307" i="1"/>
  <c r="H269" i="1"/>
  <c r="I269" i="1" s="1"/>
  <c r="K279" i="1"/>
  <c r="Q234" i="1"/>
  <c r="R273" i="1"/>
  <c r="K68" i="1"/>
  <c r="G68" i="1"/>
  <c r="R58" i="1"/>
  <c r="R98" i="1"/>
  <c r="Q40" i="1"/>
  <c r="K46" i="1"/>
  <c r="K48" i="1" s="1"/>
  <c r="N256" i="1"/>
  <c r="Q208" i="1"/>
  <c r="P62" i="1"/>
  <c r="Q62" i="1" s="1"/>
  <c r="I190" i="1"/>
  <c r="M89" i="1"/>
  <c r="N89" i="1" s="1"/>
  <c r="H162" i="1"/>
  <c r="O256" i="1"/>
  <c r="I196" i="1"/>
  <c r="I208" i="1"/>
  <c r="I231" i="1"/>
  <c r="I160" i="1"/>
  <c r="P187" i="1"/>
  <c r="Q276" i="1"/>
  <c r="Q166" i="1"/>
  <c r="Q172" i="1"/>
  <c r="I197" i="1"/>
  <c r="I234" i="1"/>
  <c r="Q236" i="1"/>
  <c r="R251" i="1"/>
  <c r="R256" i="1"/>
  <c r="P277" i="1"/>
  <c r="I267" i="1"/>
  <c r="P256" i="1"/>
  <c r="Q256" i="1" s="1"/>
  <c r="G89" i="1"/>
  <c r="R89" i="1" s="1"/>
  <c r="Q305" i="1"/>
  <c r="H36" i="1"/>
  <c r="Q96" i="1"/>
  <c r="I165" i="1"/>
  <c r="Q230" i="1"/>
  <c r="Q254" i="1"/>
  <c r="Q57" i="1"/>
  <c r="N53" i="1"/>
  <c r="N54" i="1" s="1"/>
  <c r="N68" i="1" s="1"/>
  <c r="R66" i="1"/>
  <c r="I236" i="1"/>
  <c r="Q31" i="1"/>
  <c r="N31" i="1"/>
  <c r="Q159" i="1"/>
  <c r="P212" i="1"/>
  <c r="M310" i="1"/>
  <c r="M312" i="1" s="1"/>
  <c r="Q86" i="1"/>
  <c r="Q309" i="1"/>
  <c r="I195" i="1"/>
  <c r="F279" i="1"/>
  <c r="M168" i="1"/>
  <c r="I58" i="1"/>
  <c r="P162" i="1"/>
  <c r="R168" i="1"/>
  <c r="H212" i="1"/>
  <c r="I212" i="1" s="1"/>
  <c r="Q227" i="1"/>
  <c r="R312" i="1"/>
  <c r="M160" i="1"/>
  <c r="N160" i="1" s="1"/>
  <c r="N162" i="1" s="1"/>
  <c r="R242" i="1"/>
  <c r="Q182" i="1"/>
  <c r="M238" i="1"/>
  <c r="I210" i="1"/>
  <c r="I86" i="1"/>
  <c r="P87" i="1"/>
  <c r="N36" i="1"/>
  <c r="J46" i="1"/>
  <c r="Q95" i="1"/>
  <c r="Q207" i="1"/>
  <c r="Q233" i="1"/>
  <c r="I306" i="1"/>
  <c r="J68" i="1"/>
  <c r="I230" i="1"/>
  <c r="M98" i="1"/>
  <c r="M100" i="1" s="1"/>
  <c r="R310" i="1"/>
  <c r="F68" i="1"/>
  <c r="C287" i="1"/>
  <c r="E287" i="1" s="1"/>
  <c r="I287" i="1" s="1"/>
  <c r="Q27" i="1"/>
  <c r="L279" i="1"/>
  <c r="Q53" i="1"/>
  <c r="I207" i="1"/>
  <c r="O54" i="1"/>
  <c r="Q150" i="1"/>
  <c r="Q194" i="1"/>
  <c r="R238" i="1"/>
  <c r="Q284" i="1"/>
  <c r="E98" i="1"/>
  <c r="O98" i="1" s="1"/>
  <c r="M178" i="1"/>
  <c r="O65" i="1"/>
  <c r="Q65" i="1" s="1"/>
  <c r="I263" i="1"/>
  <c r="H43" i="1"/>
  <c r="I43" i="1" s="1"/>
  <c r="I29" i="1"/>
  <c r="H31" i="1"/>
  <c r="P178" i="1"/>
  <c r="I245" i="1"/>
  <c r="I65" i="1"/>
  <c r="I66" i="1" s="1"/>
  <c r="Q184" i="1"/>
  <c r="Q29" i="1"/>
  <c r="I95" i="1"/>
  <c r="R178" i="1"/>
  <c r="Q185" i="1"/>
  <c r="Q210" i="1"/>
  <c r="R212" i="1"/>
  <c r="R277" i="1"/>
  <c r="M43" i="1"/>
  <c r="I241" i="1"/>
  <c r="Q67" i="1"/>
  <c r="M155" i="1"/>
  <c r="I209" i="1"/>
  <c r="I277" i="1"/>
  <c r="O277" i="1"/>
  <c r="M20" i="1"/>
  <c r="I176" i="1"/>
  <c r="M36" i="1"/>
  <c r="P54" i="1"/>
  <c r="I93" i="1"/>
  <c r="E162" i="1"/>
  <c r="O162" i="1" s="1"/>
  <c r="P168" i="1"/>
  <c r="M269" i="1"/>
  <c r="P89" i="1"/>
  <c r="P246" i="1"/>
  <c r="Q249" i="1"/>
  <c r="I227" i="1"/>
  <c r="M66" i="1"/>
  <c r="I158" i="1"/>
  <c r="O58" i="1"/>
  <c r="O245" i="1"/>
  <c r="Q245" i="1" s="1"/>
  <c r="I284" i="1"/>
  <c r="I96" i="1"/>
  <c r="R285" i="1"/>
  <c r="P66" i="1"/>
  <c r="Q66" i="1" s="1"/>
  <c r="Q165" i="1"/>
  <c r="N168" i="1"/>
  <c r="Q175" i="1"/>
  <c r="Q250" i="1"/>
  <c r="O255" i="1"/>
  <c r="Q255" i="1" s="1"/>
  <c r="M273" i="1"/>
  <c r="I254" i="1"/>
  <c r="I256" i="1" s="1"/>
  <c r="E87" i="1"/>
  <c r="O87" i="1" s="1"/>
  <c r="I276" i="1"/>
  <c r="P36" i="1"/>
  <c r="Q41" i="1"/>
  <c r="R62" i="1"/>
  <c r="R100" i="1"/>
  <c r="P269" i="1"/>
  <c r="Q263" i="1"/>
  <c r="J279" i="1"/>
  <c r="M31" i="1"/>
  <c r="M58" i="1"/>
  <c r="Q195" i="1"/>
  <c r="R269" i="1"/>
  <c r="N310" i="1"/>
  <c r="N312" i="1" s="1"/>
  <c r="O312" i="1"/>
  <c r="O242" i="1"/>
  <c r="Q242" i="1" s="1"/>
  <c r="N155" i="1"/>
  <c r="I40" i="1"/>
  <c r="E168" i="1"/>
  <c r="O168" i="1" s="1"/>
  <c r="N276" i="1"/>
  <c r="N277" i="1" s="1"/>
  <c r="N279" i="1" s="1"/>
  <c r="I249" i="1"/>
  <c r="Q94" i="1"/>
  <c r="Q97" i="1"/>
  <c r="I171" i="1"/>
  <c r="M256" i="1"/>
  <c r="R287" i="1"/>
  <c r="Q171" i="1"/>
  <c r="I166" i="1"/>
  <c r="Q151" i="1"/>
  <c r="Q26" i="1"/>
  <c r="R162" i="1"/>
  <c r="N178" i="1"/>
  <c r="N251" i="1"/>
  <c r="N98" i="1"/>
  <c r="N100" i="1" s="1"/>
  <c r="I54" i="1"/>
  <c r="H68" i="1"/>
  <c r="I233" i="1"/>
  <c r="I235" i="1"/>
  <c r="E155" i="1"/>
  <c r="H98" i="1"/>
  <c r="I232" i="1"/>
  <c r="I159" i="1"/>
  <c r="Q308" i="1"/>
  <c r="P312" i="1"/>
  <c r="R160" i="1"/>
  <c r="Q93" i="1"/>
  <c r="Q173" i="1"/>
  <c r="H178" i="1"/>
  <c r="I228" i="1"/>
  <c r="Q235" i="1"/>
  <c r="C68" i="1"/>
  <c r="E68" i="1" s="1"/>
  <c r="M212" i="1"/>
  <c r="L46" i="1"/>
  <c r="L48" i="1" s="1"/>
  <c r="L68" i="1"/>
  <c r="R36" i="1"/>
  <c r="R43" i="1"/>
  <c r="Q158" i="1"/>
  <c r="M87" i="1"/>
  <c r="I53" i="1"/>
  <c r="P100" i="1"/>
  <c r="Q174" i="1"/>
  <c r="H310" i="1"/>
  <c r="H312" i="1" s="1"/>
  <c r="I312" i="1" s="1"/>
  <c r="N17" i="1"/>
  <c r="N20" i="1" s="1"/>
  <c r="Q153" i="1"/>
  <c r="I308" i="1"/>
  <c r="R246" i="1"/>
  <c r="P287" i="1"/>
  <c r="H36" i="6"/>
  <c r="H39" i="6" s="1"/>
  <c r="H42" i="6" s="1"/>
  <c r="C37" i="5"/>
  <c r="E65" i="5"/>
  <c r="E37" i="5"/>
  <c r="N263" i="1"/>
  <c r="N264" i="1" s="1"/>
  <c r="R264" i="1"/>
  <c r="N267" i="1"/>
  <c r="N269" i="1" s="1"/>
  <c r="N245" i="1"/>
  <c r="N246" i="1" s="1"/>
  <c r="N238" i="1"/>
  <c r="P238" i="1"/>
  <c r="N212" i="1"/>
  <c r="N187" i="1"/>
  <c r="M187" i="1"/>
  <c r="O212" i="1"/>
  <c r="Q196" i="1"/>
  <c r="I242" i="1"/>
  <c r="P310" i="1"/>
  <c r="Q306" i="1"/>
  <c r="I305" i="1"/>
  <c r="P285" i="1"/>
  <c r="I285" i="1"/>
  <c r="O285" i="1"/>
  <c r="Q268" i="1"/>
  <c r="I268" i="1"/>
  <c r="Q267" i="1"/>
  <c r="O269" i="1"/>
  <c r="G279" i="1"/>
  <c r="O264" i="1"/>
  <c r="Q264" i="1" s="1"/>
  <c r="I264" i="1"/>
  <c r="C279" i="1"/>
  <c r="E279" i="1" s="1"/>
  <c r="I251" i="1"/>
  <c r="O251" i="1"/>
  <c r="I250" i="1"/>
  <c r="O246" i="1"/>
  <c r="I246" i="1"/>
  <c r="Q232" i="1"/>
  <c r="H238" i="1"/>
  <c r="Q231" i="1"/>
  <c r="I229" i="1"/>
  <c r="Q229" i="1"/>
  <c r="Q228" i="1"/>
  <c r="E238" i="1"/>
  <c r="O238" i="1" s="1"/>
  <c r="O209" i="1"/>
  <c r="Q209" i="1" s="1"/>
  <c r="I194" i="1"/>
  <c r="R187" i="1"/>
  <c r="H187" i="1"/>
  <c r="I183" i="1"/>
  <c r="O183" i="1"/>
  <c r="Q183" i="1" s="1"/>
  <c r="I182" i="1"/>
  <c r="E187" i="1"/>
  <c r="I181" i="1"/>
  <c r="O181" i="1"/>
  <c r="Q181" i="1" s="1"/>
  <c r="Q176" i="1"/>
  <c r="I175" i="1"/>
  <c r="I174" i="1"/>
  <c r="E178" i="1"/>
  <c r="O178" i="1" s="1"/>
  <c r="I173" i="1"/>
  <c r="I172" i="1"/>
  <c r="H168" i="1"/>
  <c r="O160" i="1"/>
  <c r="Q160" i="1" s="1"/>
  <c r="P155" i="1"/>
  <c r="H155" i="1"/>
  <c r="Q152" i="1"/>
  <c r="I97" i="1"/>
  <c r="P98" i="1"/>
  <c r="H100" i="1"/>
  <c r="O100" i="1"/>
  <c r="H89" i="1"/>
  <c r="I89" i="1" s="1"/>
  <c r="O89" i="1"/>
  <c r="I42" i="1"/>
  <c r="P43" i="1"/>
  <c r="R17" i="1"/>
  <c r="E17" i="1"/>
  <c r="F20" i="1"/>
  <c r="Q42" i="1"/>
  <c r="N43" i="1"/>
  <c r="O43" i="1"/>
  <c r="R20" i="1"/>
  <c r="C48" i="1" l="1"/>
  <c r="I162" i="1"/>
  <c r="Q251" i="1"/>
  <c r="I31" i="1"/>
  <c r="H46" i="1"/>
  <c r="I46" i="1" s="1"/>
  <c r="Q89" i="1"/>
  <c r="H214" i="1"/>
  <c r="I98" i="1"/>
  <c r="H279" i="1"/>
  <c r="I279" i="1" s="1"/>
  <c r="P214" i="1"/>
  <c r="P46" i="1"/>
  <c r="J48" i="1"/>
  <c r="J71" i="1" s="1"/>
  <c r="J82" i="1" s="1"/>
  <c r="J102" i="1" s="1"/>
  <c r="J105" i="1" s="1"/>
  <c r="F48" i="1"/>
  <c r="N214" i="1"/>
  <c r="P68" i="1"/>
  <c r="O155" i="1"/>
  <c r="Q155" i="1" s="1"/>
  <c r="E214" i="1"/>
  <c r="O214" i="1" s="1"/>
  <c r="R214" i="1"/>
  <c r="K71" i="1"/>
  <c r="K82" i="1" s="1"/>
  <c r="K102" i="1" s="1"/>
  <c r="K105" i="1" s="1"/>
  <c r="P279" i="1"/>
  <c r="Q310" i="1"/>
  <c r="I168" i="1"/>
  <c r="Q212" i="1"/>
  <c r="Q178" i="1"/>
  <c r="M162" i="1"/>
  <c r="M214" i="1" s="1"/>
  <c r="Q58" i="1"/>
  <c r="R68" i="1"/>
  <c r="Q277" i="1"/>
  <c r="Q168" i="1"/>
  <c r="N46" i="1"/>
  <c r="N48" i="1" s="1"/>
  <c r="N71" i="1" s="1"/>
  <c r="Q98" i="1"/>
  <c r="M68" i="1"/>
  <c r="M46" i="1"/>
  <c r="M48" i="1" s="1"/>
  <c r="O68" i="1"/>
  <c r="Q100" i="1"/>
  <c r="Q162" i="1"/>
  <c r="Q312" i="1"/>
  <c r="Q87" i="1"/>
  <c r="R279" i="1"/>
  <c r="Q246" i="1"/>
  <c r="O287" i="1"/>
  <c r="Q287" i="1" s="1"/>
  <c r="L300" i="1"/>
  <c r="L314" i="1" s="1"/>
  <c r="I87" i="1"/>
  <c r="M224" i="1"/>
  <c r="M258" i="1" s="1"/>
  <c r="N258" i="1" s="1"/>
  <c r="M279" i="1"/>
  <c r="Q269" i="1"/>
  <c r="Q54" i="1"/>
  <c r="I68" i="1"/>
  <c r="K258" i="1"/>
  <c r="K300" i="1" s="1"/>
  <c r="K314" i="1" s="1"/>
  <c r="I310" i="1"/>
  <c r="I178" i="1"/>
  <c r="E224" i="1"/>
  <c r="O224" i="1" s="1"/>
  <c r="C258" i="1"/>
  <c r="C288" i="1" s="1"/>
  <c r="Q285" i="1"/>
  <c r="R46" i="1"/>
  <c r="L71" i="1"/>
  <c r="L82" i="1" s="1"/>
  <c r="L102" i="1" s="1"/>
  <c r="L105" i="1" s="1"/>
  <c r="Q238" i="1"/>
  <c r="O279" i="1"/>
  <c r="I238" i="1"/>
  <c r="G224" i="1"/>
  <c r="G258" i="1" s="1"/>
  <c r="I187" i="1"/>
  <c r="O187" i="1"/>
  <c r="Q187" i="1" s="1"/>
  <c r="F224" i="1"/>
  <c r="F258" i="1" s="1"/>
  <c r="J300" i="1"/>
  <c r="Q43" i="1"/>
  <c r="Q17" i="1"/>
  <c r="E20" i="1"/>
  <c r="P20" i="1"/>
  <c r="G71" i="1"/>
  <c r="R48" i="1"/>
  <c r="M105" i="1" l="1"/>
  <c r="N105" i="1" s="1"/>
  <c r="F71" i="1"/>
  <c r="F82" i="1" s="1"/>
  <c r="C71" i="1"/>
  <c r="C82" i="1" s="1"/>
  <c r="Q279" i="1"/>
  <c r="Q46" i="1"/>
  <c r="P48" i="1"/>
  <c r="P71" i="1" s="1"/>
  <c r="M71" i="1"/>
  <c r="Q214" i="1"/>
  <c r="Q68" i="1"/>
  <c r="I214" i="1"/>
  <c r="H48" i="1"/>
  <c r="H71" i="1" s="1"/>
  <c r="M314" i="1"/>
  <c r="N224" i="1"/>
  <c r="M300" i="1"/>
  <c r="N300" i="1" s="1"/>
  <c r="M82" i="1"/>
  <c r="M102" i="1" s="1"/>
  <c r="R224" i="1"/>
  <c r="G288" i="1"/>
  <c r="R258" i="1"/>
  <c r="C300" i="1"/>
  <c r="E258" i="1"/>
  <c r="P224" i="1"/>
  <c r="Q224" i="1" s="1"/>
  <c r="H224" i="1"/>
  <c r="I224" i="1" s="1"/>
  <c r="F288" i="1"/>
  <c r="P258" i="1"/>
  <c r="H258" i="1"/>
  <c r="H288" i="1" s="1"/>
  <c r="H300" i="1" s="1"/>
  <c r="H314" i="1" s="1"/>
  <c r="E48" i="1"/>
  <c r="E71" i="1" s="1"/>
  <c r="O20" i="1"/>
  <c r="Q20" i="1" s="1"/>
  <c r="R71" i="1"/>
  <c r="G82" i="1"/>
  <c r="F102" i="1" l="1"/>
  <c r="P82" i="1"/>
  <c r="E82" i="1"/>
  <c r="C102" i="1"/>
  <c r="N314" i="1"/>
  <c r="N82" i="1"/>
  <c r="N102" i="1" s="1"/>
  <c r="E300" i="1"/>
  <c r="O300" i="1" s="1"/>
  <c r="O314" i="1" s="1"/>
  <c r="C314" i="1"/>
  <c r="E314" i="1" s="1"/>
  <c r="I314" i="1" s="1"/>
  <c r="O258" i="1"/>
  <c r="Q258" i="1" s="1"/>
  <c r="E288" i="1"/>
  <c r="I288" i="1" s="1"/>
  <c r="G300" i="1"/>
  <c r="G314" i="1" s="1"/>
  <c r="R314" i="1" s="1"/>
  <c r="I258" i="1"/>
  <c r="F300" i="1"/>
  <c r="F314" i="1" s="1"/>
  <c r="O48" i="1"/>
  <c r="O71" i="1" s="1"/>
  <c r="O82" i="1" s="1"/>
  <c r="Q82" i="1" s="1"/>
  <c r="I48" i="1"/>
  <c r="R82" i="1"/>
  <c r="G102" i="1"/>
  <c r="G105" i="1" s="1"/>
  <c r="R105" i="1" s="1"/>
  <c r="H82" i="1"/>
  <c r="H102" i="1" s="1"/>
  <c r="F105" i="1" l="1"/>
  <c r="H105" i="1" s="1"/>
  <c r="P102" i="1"/>
  <c r="P105" i="1" s="1"/>
  <c r="Q71" i="1"/>
  <c r="C105" i="1"/>
  <c r="E102" i="1"/>
  <c r="E105" i="1" s="1"/>
  <c r="Q48" i="1"/>
  <c r="R300" i="1"/>
  <c r="I300" i="1"/>
  <c r="P314" i="1"/>
  <c r="Q314" i="1" s="1"/>
  <c r="P300" i="1"/>
  <c r="Q300" i="1" s="1"/>
  <c r="I71" i="1"/>
  <c r="I82" i="1"/>
  <c r="R102" i="1"/>
  <c r="I102" i="1" l="1"/>
  <c r="O102" i="1"/>
  <c r="Q102" i="1" l="1"/>
  <c r="O105" i="1"/>
  <c r="Q10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926195-3FFC-4C8C-A866-6F3C51CF2C3D}" keepAlive="1" name="Query - Tabella1" description="Connessione alla query 'Tabella1' nella cartella di lavoro." type="5" refreshedVersion="8" background="1" saveData="1">
    <dbPr connection="Provider=Microsoft.Mashup.OleDb.1;Data Source=$Workbook$;Location=Tabella1;Extended Properties=&quot;&quot;" command="SELECT * FROM [Tabella1]"/>
  </connection>
</connections>
</file>

<file path=xl/sharedStrings.xml><?xml version="1.0" encoding="utf-8"?>
<sst xmlns="http://schemas.openxmlformats.org/spreadsheetml/2006/main" count="459" uniqueCount="296">
  <si>
    <t>DENOMINAZIONE</t>
  </si>
  <si>
    <t>TOTALE</t>
  </si>
  <si>
    <t xml:space="preserve"> </t>
  </si>
  <si>
    <t>TITOLO I - ENTRATE CONTRIBUTIVE</t>
  </si>
  <si>
    <t>Cap.  1) Ruolo Medici Chirurghi e Odontoiatri</t>
  </si>
  <si>
    <t>Cap.  2) Ruolo doppia iscrizione</t>
  </si>
  <si>
    <t>Totale categoria I</t>
  </si>
  <si>
    <t>CAT.  I) Tasse Annuali</t>
  </si>
  <si>
    <t>TOTALE TITOLO I</t>
  </si>
  <si>
    <t>Totale categoria II</t>
  </si>
  <si>
    <t>Totale categoria III</t>
  </si>
  <si>
    <t>CAT.  II) Entrate per la prestazione di servizi</t>
  </si>
  <si>
    <t>CAT. III) Redditi e proventi patrimoniali</t>
  </si>
  <si>
    <t>Totale categoria IV</t>
  </si>
  <si>
    <t>TITOLO II - ENTRATE DIVERSE</t>
  </si>
  <si>
    <t>TOTALE TITOLO II</t>
  </si>
  <si>
    <t>TOTALE ENTRATE CORRENTI</t>
  </si>
  <si>
    <t>3 (1+2)</t>
  </si>
  <si>
    <t>INIZIALI</t>
  </si>
  <si>
    <t>VARIAZIONI</t>
  </si>
  <si>
    <t>DEFINITIVE</t>
  </si>
  <si>
    <t>7 (3-6)</t>
  </si>
  <si>
    <t>ACCERTAMENTI</t>
  </si>
  <si>
    <t>p.m.</t>
  </si>
  <si>
    <t>Cap.  3) Ruolo Società tra Professionisti</t>
  </si>
  <si>
    <t>Cap.  4) Quote in Sede Medici Chirurghi e Odont.</t>
  </si>
  <si>
    <t>Cap.  5) Quote in sede doppia iscrizione</t>
  </si>
  <si>
    <t>Cap.  6) Quote in sede Società tra Professionisti</t>
  </si>
  <si>
    <r>
      <t xml:space="preserve">                            </t>
    </r>
    <r>
      <rPr>
        <b/>
        <sz val="10"/>
        <rFont val="Calibri"/>
        <family val="2"/>
      </rPr>
      <t xml:space="preserve"> PREVISIONI</t>
    </r>
  </si>
  <si>
    <t>RISCOSSI</t>
  </si>
  <si>
    <t>RIMASTI DA RISCUOTERE</t>
  </si>
  <si>
    <t>GESTIONE DEI RESIDUI ATTIVI</t>
  </si>
  <si>
    <t>GESTIONE DI CASSA</t>
  </si>
  <si>
    <t>11 (9 + 10)</t>
  </si>
  <si>
    <t>12 (11 - 8)</t>
  </si>
  <si>
    <t>DIFFERENZA</t>
  </si>
  <si>
    <t>PREVISIONI</t>
  </si>
  <si>
    <t>RISCOSSIONI</t>
  </si>
  <si>
    <t>16 (5 +10)</t>
  </si>
  <si>
    <t>SOMME DA RISCUOTERE</t>
  </si>
  <si>
    <t>SOMME RISCOSSE</t>
  </si>
  <si>
    <t>14 (4 + 9)</t>
  </si>
  <si>
    <t>TITOLO III - ENTRATE IN CONTO CAPITALE</t>
  </si>
  <si>
    <t>Totale categoria V</t>
  </si>
  <si>
    <t>Totale categoria VI</t>
  </si>
  <si>
    <t>Totale categoria VII</t>
  </si>
  <si>
    <t>TOTALE TITOLO III</t>
  </si>
  <si>
    <t>TOTALE DA RIPORTARE</t>
  </si>
  <si>
    <t>6 (4+5)</t>
  </si>
  <si>
    <t xml:space="preserve">                                                                      GESTIONE DI COMPETENZA</t>
  </si>
  <si>
    <t xml:space="preserve">                                                           GESTIONE DI COMPETENZA</t>
  </si>
  <si>
    <t>RIPORTO</t>
  </si>
  <si>
    <t>Totale categoria VIII</t>
  </si>
  <si>
    <t>TOTALE TITOLO IV</t>
  </si>
  <si>
    <t>TOTALE GENERALE ENTRATE</t>
  </si>
  <si>
    <t xml:space="preserve">                                                            GESTIONE DI COMPETENZA</t>
  </si>
  <si>
    <t>GESTIONE DEI RESIDUI PASSIVI</t>
  </si>
  <si>
    <t>SOMME PAGATE</t>
  </si>
  <si>
    <t>SOMME DA PAGARE</t>
  </si>
  <si>
    <t>PAGATI</t>
  </si>
  <si>
    <t>RIMASTI DA  PAGARE</t>
  </si>
  <si>
    <t>PAGAMENTI</t>
  </si>
  <si>
    <t>TITOLO I - USCITE CORRENTI</t>
  </si>
  <si>
    <t>CAT.  I) Spese funzionamento Organi Istituzionali</t>
  </si>
  <si>
    <t>Cap.  1) Elezioni</t>
  </si>
  <si>
    <t>Cap.  2) Assicurazioni Componenti Organi Istituz.</t>
  </si>
  <si>
    <t>Cap.  3) Rimb. Spese/indenn./gettoni pres.Org.Ist.</t>
  </si>
  <si>
    <t>Cap.  4) Contributi er. e prev. su compensi Org.Ist.</t>
  </si>
  <si>
    <t>CAT. II) Spese di aggiornamento profess. e cult.</t>
  </si>
  <si>
    <t>Cap.  5) Aggiornamento profess./iniz.cult./org.riun.</t>
  </si>
  <si>
    <t>Cap.  6) Ev. contributi erariali</t>
  </si>
  <si>
    <t>Cap.  7) Celebrazione 50° laurea</t>
  </si>
  <si>
    <t>CAT. III) Spese per Albi profess. e Comunicazione</t>
  </si>
  <si>
    <t>Cap.  8) Albi professionali</t>
  </si>
  <si>
    <t>Cap.  9) Newsletter e comunicazioni</t>
  </si>
  <si>
    <t>CAT. IV) Spese generali Sede</t>
  </si>
  <si>
    <t>Cap.10) Condominio</t>
  </si>
  <si>
    <t>Cap.11) Energia elettrica</t>
  </si>
  <si>
    <t>Cap.12) Assicurazioni c.incendio/furto/r.c./v.terzi</t>
  </si>
  <si>
    <t>Cap.14) Manutenz./riparaz. ordin. mobili e arred.</t>
  </si>
  <si>
    <t>Cap.15) Pulizia Sede</t>
  </si>
  <si>
    <t>CAT.  V) Spese generali di funzionamento</t>
  </si>
  <si>
    <t>Cap.16) Postelefoniche</t>
  </si>
  <si>
    <t>Cap.17) Cancelleria/stampati/mat.div./progr.comp.</t>
  </si>
  <si>
    <t>Cap.19) Noleggio/manut./riparaz. macchine d'ufficio</t>
  </si>
  <si>
    <t>Cap.20) Spese per concorsi</t>
  </si>
  <si>
    <t>CAT. VI) Spese per il personale lav. Dipendente</t>
  </si>
  <si>
    <t xml:space="preserve">                                                               GESTIONE DI COMPETENZA</t>
  </si>
  <si>
    <t>Totale categoria IX</t>
  </si>
  <si>
    <t>Totale categoria X</t>
  </si>
  <si>
    <t>Totale categoria XI</t>
  </si>
  <si>
    <t>TITOLO II - USCITE IN CONTO CAPITALE</t>
  </si>
  <si>
    <t>Totale categoria XII</t>
  </si>
  <si>
    <t>Totale categoria XIII</t>
  </si>
  <si>
    <t>Totale categoria XIV</t>
  </si>
  <si>
    <t>Totale categoria XV</t>
  </si>
  <si>
    <t>TOTALE GENERALE USCITE</t>
  </si>
  <si>
    <t>CAT. VII) Dismissione di valori mobiliari</t>
  </si>
  <si>
    <t>CAT.  VI) Alienazione beni immobil</t>
  </si>
  <si>
    <t>CAT.  V) Alienazione beni mobili</t>
  </si>
  <si>
    <t>TITOLO V - ENTRATE PER PARTITE DI GIRO</t>
  </si>
  <si>
    <t>CAT. X) Entrate aventi natura di partite di giro</t>
  </si>
  <si>
    <t>TOTALE TITOLO V</t>
  </si>
  <si>
    <t>CAT .IV) Poste corr. e compensative di spese correnti</t>
  </si>
  <si>
    <t>CAT. VIII) Fondo indennità anzianità personale.l.dip.</t>
  </si>
  <si>
    <t>TITOLO IV - ENTRATE DERIV. DA ACC. MUTUI</t>
  </si>
  <si>
    <t>CAT. IX) Accensione mutuo per acquisto e ristrutt. Sede</t>
  </si>
  <si>
    <t>Totale categoria XVI</t>
  </si>
  <si>
    <t>TITOLO III - ESTINZIONE DI MUTUI E ANTICIPAZ.</t>
  </si>
  <si>
    <t>TITOLO IV - USCITE PER PARTITE DI GIRO</t>
  </si>
  <si>
    <t>Totale categoria XVII</t>
  </si>
  <si>
    <t>Totale categoria XVIII</t>
  </si>
  <si>
    <t>DELL'ESERCIZIO</t>
  </si>
  <si>
    <t>DEGLI ESERCIZI PRECEDENTI</t>
  </si>
  <si>
    <t xml:space="preserve">RESIDUI PASSIVI:            </t>
  </si>
  <si>
    <t>RESIDUI ATTIVI:</t>
  </si>
  <si>
    <t>IN CONTO RESIDUI</t>
  </si>
  <si>
    <t xml:space="preserve">IN CONTO COMPETENZA </t>
  </si>
  <si>
    <t>PAGAMENTI:</t>
  </si>
  <si>
    <t>IN CONTO COMPETENZA</t>
  </si>
  <si>
    <t>RISCOSSIONI:</t>
  </si>
  <si>
    <t>TOTALE PASSIVO</t>
  </si>
  <si>
    <t>degli importi esigibili oltre l'esercizio successivo:</t>
  </si>
  <si>
    <t xml:space="preserve">TOTALE  Debiti con separata indicazione, per ciascuna voce, </t>
  </si>
  <si>
    <t xml:space="preserve">    TOTALE  Debiti verso fornitori</t>
  </si>
  <si>
    <t xml:space="preserve">           - entro l'esercizio</t>
  </si>
  <si>
    <t xml:space="preserve">     7) Debiti verso fornitori</t>
  </si>
  <si>
    <t xml:space="preserve">    TOTALE  Debiti verso altri finanziatori</t>
  </si>
  <si>
    <t xml:space="preserve">           - oltre l'esercizio</t>
  </si>
  <si>
    <t xml:space="preserve">     5) Debiti verso altri finanziatori</t>
  </si>
  <si>
    <t>importi esigibili oltre l'esercizio successivo</t>
  </si>
  <si>
    <t>D) Debiti, con separata indicazione, per ciascuna voce, degli</t>
  </si>
  <si>
    <t>C) Trattamento di fine rapporto di lavoro subordinato</t>
  </si>
  <si>
    <t>TOTALE  Patrimonio netto:</t>
  </si>
  <si>
    <t xml:space="preserve">      IX) Utile (perdita) dell'esercizio</t>
  </si>
  <si>
    <t xml:space="preserve">    VIII) Utili (perdite) portati a nuovo</t>
  </si>
  <si>
    <t>A) Patrimonio netto:</t>
  </si>
  <si>
    <t>STATO PATRIMONIALE PASSIVO</t>
  </si>
  <si>
    <t>TOTALE ATTIVO</t>
  </si>
  <si>
    <t>TOTALE  Attivo circolante:</t>
  </si>
  <si>
    <t xml:space="preserve">   TOTALE  Disponibilità liquide:</t>
  </si>
  <si>
    <t xml:space="preserve">         1) Depositi bancari e postali</t>
  </si>
  <si>
    <t xml:space="preserve">   IV) Disponibilità liquide:</t>
  </si>
  <si>
    <t xml:space="preserve">TOTALE  Crediti con separata indicazione, per ciascuna voce, </t>
  </si>
  <si>
    <t xml:space="preserve">    TOTALE  Crediti verso terzi</t>
  </si>
  <si>
    <t xml:space="preserve">              -entro l'esercizio</t>
  </si>
  <si>
    <t xml:space="preserve">         5) Crediti verso altri</t>
  </si>
  <si>
    <t xml:space="preserve">         importi esigibili oltre l'esercizio successivo</t>
  </si>
  <si>
    <t xml:space="preserve">    II) Crediti con separata indicazione, per ciascuna voce, degli </t>
  </si>
  <si>
    <t>C) Attivo circolante:</t>
  </si>
  <si>
    <t>concesse in locazione finanziaria:</t>
  </si>
  <si>
    <t>TOTALE  Immobilizzazioni, con separata indicazione di quelle</t>
  </si>
  <si>
    <t xml:space="preserve">   TOTALE   Immobilizzazioni materiali:</t>
  </si>
  <si>
    <t xml:space="preserve">        3) Attrezzature industriali e commerciali</t>
  </si>
  <si>
    <t xml:space="preserve">        1) Terreni e fabbricati</t>
  </si>
  <si>
    <t xml:space="preserve">   II) Immobilizzazioni materiali:</t>
  </si>
  <si>
    <t xml:space="preserve">     concesse in locazione finanziaria:</t>
  </si>
  <si>
    <t>B) Immobilizzazioni, con separata indicazione di quelle</t>
  </si>
  <si>
    <t>STATO PATRIMONIALE ATTIVO</t>
  </si>
  <si>
    <t xml:space="preserve">   21) Utile (perdite) dell'esercizio</t>
  </si>
  <si>
    <t>TOTALE   Costi della produzione</t>
  </si>
  <si>
    <t xml:space="preserve">    14) Oneri diversi di gestione</t>
  </si>
  <si>
    <t xml:space="preserve">       TOTALE  Ammortamento delle immobilizzazioni materiali</t>
  </si>
  <si>
    <t xml:space="preserve">          b) Ammortamento delle immobilizzazioni materiali</t>
  </si>
  <si>
    <t xml:space="preserve">    10) Ammortamento e svalutazioni</t>
  </si>
  <si>
    <t xml:space="preserve">       TOTALE  Per il personale:</t>
  </si>
  <si>
    <t xml:space="preserve">          d) Altri costi</t>
  </si>
  <si>
    <t xml:space="preserve">          c) Trattamento di fine rapporto</t>
  </si>
  <si>
    <t xml:space="preserve">          b) Oneri sociali</t>
  </si>
  <si>
    <t xml:space="preserve">          a) Salari e stipendi</t>
  </si>
  <si>
    <t xml:space="preserve">      9) Per il personale</t>
  </si>
  <si>
    <t>B) Costi della produzione:</t>
  </si>
  <si>
    <t>TOTALE   Valore della produzione</t>
  </si>
  <si>
    <t xml:space="preserve">        dei contributi in conto esercizio</t>
  </si>
  <si>
    <t xml:space="preserve">       TOTALE altri ricavi e proventi, con separata indicazione</t>
  </si>
  <si>
    <t xml:space="preserve">           - Proventi diversi</t>
  </si>
  <si>
    <t xml:space="preserve">           dei contributi in conto esercizio</t>
  </si>
  <si>
    <t xml:space="preserve">      5) Altri ricavi e proventi, con separata indicazione</t>
  </si>
  <si>
    <t>A) Valore della produzione:</t>
  </si>
  <si>
    <t>USCITE PER PARTITE DI GIRO</t>
  </si>
  <si>
    <t>ESTINZIONE DI MUTUI E ANTICIPAZIONI</t>
  </si>
  <si>
    <t>USCITE IN CONTO CAPITALE</t>
  </si>
  <si>
    <t>USCITE CORRENTI</t>
  </si>
  <si>
    <t>USCITE</t>
  </si>
  <si>
    <t>ENTRATE PER PARTITE DI GIRO</t>
  </si>
  <si>
    <t>ENTRATE DERIVANTI DA ACCENSIONE DI MUTUI</t>
  </si>
  <si>
    <t>ENTRATE IN CONTO CAPITALE</t>
  </si>
  <si>
    <t>ENTRATE DIVERSE</t>
  </si>
  <si>
    <t>ENTRATE CONTRIBUTIVE</t>
  </si>
  <si>
    <t>ENTRATE</t>
  </si>
  <si>
    <t xml:space="preserve">          e) Formazione personale</t>
  </si>
  <si>
    <r>
      <t xml:space="preserve">       </t>
    </r>
    <r>
      <rPr>
        <b/>
        <sz val="14"/>
        <rFont val="Calibri"/>
        <family val="2"/>
      </rPr>
      <t>Differenza tra Valore e Costi della produzione</t>
    </r>
  </si>
  <si>
    <r>
      <t xml:space="preserve">       </t>
    </r>
    <r>
      <rPr>
        <b/>
        <sz val="14"/>
        <rFont val="Calibri"/>
        <family val="2"/>
      </rPr>
      <t>Risultato prima delle imposte</t>
    </r>
  </si>
  <si>
    <t>Cap.  7) Diritti di segreteria</t>
  </si>
  <si>
    <t>Cap.  8) Tassa iscrizioni Albo Medici Chirurghi</t>
  </si>
  <si>
    <t>Cap.  9) Tassa iscrizioni Albo Odontoiatri</t>
  </si>
  <si>
    <t>Cap.10) Tassa iscrizioni Albo Società tra Professionisti</t>
  </si>
  <si>
    <t>Cap.11) Tassa rilascio certificati</t>
  </si>
  <si>
    <t>Cap.12) Tassa pareri liquidazione onorari</t>
  </si>
  <si>
    <t>Cap.13) Rimborso e/o conc. spese cess.mat.var.</t>
  </si>
  <si>
    <t>Cap.14) Interessi su c.c. bancari</t>
  </si>
  <si>
    <t>Cap.15) Interessi su titoli</t>
  </si>
  <si>
    <t>Cap.16) Contr.Org.Sind. x conc. sp. uso Sala Sede</t>
  </si>
  <si>
    <t>Cap.17) Rimborsi e contributi diversi</t>
  </si>
  <si>
    <t>Cap.19) Contributo F.N.O.M.C. e O. per sp. es. T.A.</t>
  </si>
  <si>
    <t>Cap.20) Alienazione mobili/arred./attr. (x ev.f. uso)</t>
  </si>
  <si>
    <t>Cap.21) Alienazione beni immobili</t>
  </si>
  <si>
    <t>Cap.22) Incasso titoli</t>
  </si>
  <si>
    <t>Cap.23) Fondo indennità anzianità personale lav.dip.</t>
  </si>
  <si>
    <t>Cap.24) Accensione mutuo per acquisto e ristrutt. Sede</t>
  </si>
  <si>
    <t>Cap.25) Ritenute sulle retribuzioni al pers.lav.dip.</t>
  </si>
  <si>
    <t>Cap.26) Ritenute erariali su compensi lav. aut.</t>
  </si>
  <si>
    <t>Cap.27) Ritenute erar. e prev. su compensi Org. Istituzionali</t>
  </si>
  <si>
    <t>Cap.28) Fondo economato</t>
  </si>
  <si>
    <t>Cap.29) Anticipazioni Enti diversi</t>
  </si>
  <si>
    <t>Cap.21) Trattamento economico fondament./aum.contr.</t>
  </si>
  <si>
    <t>CAT. VIII) Consulenze e servizi vari</t>
  </si>
  <si>
    <t>CAT. IX) Spese e oneri diversi</t>
  </si>
  <si>
    <t>CAT. X) Oneri finanziari</t>
  </si>
  <si>
    <t>CAT. XI) Contributo obbligatorio alla Federazione</t>
  </si>
  <si>
    <t>CAT. XII) Spese per trasferimenti</t>
  </si>
  <si>
    <t>CAT. XIII) Spese non classificabili in altre voci</t>
  </si>
  <si>
    <t>CAT. XIV) Acquisto di beni patrimoniali</t>
  </si>
  <si>
    <t>CAT. XV) Acquisto di beni di uso durevole</t>
  </si>
  <si>
    <t>CAT. XVI) Acquisto di valori mobiliari</t>
  </si>
  <si>
    <t>CAT. XVII) Fondo indennità anzianità</t>
  </si>
  <si>
    <t>CAT.XVIII) Quote mutuo</t>
  </si>
  <si>
    <t>CAT. VII) Spese per il personale non di ruolo</t>
  </si>
  <si>
    <t>CAT. XIX) Spese aventi natura di partite di giro</t>
  </si>
  <si>
    <t>AL 31/12/2022</t>
  </si>
  <si>
    <t>Cap.23) Indennità di Ente</t>
  </si>
  <si>
    <t>Cap.18) Contributi F.N.O.M.C. e O. per Bandi/corsi agg.p.</t>
  </si>
  <si>
    <t>Cap.13) Noleggio/manutenz./riparaz. ord. locali e imp.</t>
  </si>
  <si>
    <t>FONDO CASSA ALL'1.1.2023</t>
  </si>
  <si>
    <t>Cap.22) Lavoro straordinario</t>
  </si>
  <si>
    <t>Cap.25) Oneri contributi previdenziali e assicur.</t>
  </si>
  <si>
    <t>Cap.26) Buoni pasto</t>
  </si>
  <si>
    <t>Cap.27) Fondo indennità anzianità (quota e int.c.c.)</t>
  </si>
  <si>
    <t>Cap.28) Formazione/aggiorn.prof./add.pers.lav.dip.</t>
  </si>
  <si>
    <t>Cap.24) Indennità varie/trattamento accessorio</t>
  </si>
  <si>
    <t>Cap.29) Contratti di somministrazione</t>
  </si>
  <si>
    <t>Cap.30) Cons. legale, amministrativa, fisc.tribut.</t>
  </si>
  <si>
    <t>Cap.31) Servizio stampa</t>
  </si>
  <si>
    <t>Cap.32) Altre consulenze e servizi esterni</t>
  </si>
  <si>
    <t>Cap.33) Ev. contributi erariali</t>
  </si>
  <si>
    <t>Cap.34) Imposte, tasse, bolli, tributi vari</t>
  </si>
  <si>
    <t>Cap.35) Spese per riscossione tasse annuali</t>
  </si>
  <si>
    <t>Cap.36) Spese per lutti/necrologi</t>
  </si>
  <si>
    <t>Cap.37) Spese bancarie</t>
  </si>
  <si>
    <t>Cap.38) Spese diverse</t>
  </si>
  <si>
    <t>Cap.39) Spese diverse tramite la piccola cassa ec.</t>
  </si>
  <si>
    <t>Cap.40) Spese per adempimenti D.Lgs. 81/08</t>
  </si>
  <si>
    <t>Cap.41) Canone affitto posti auto</t>
  </si>
  <si>
    <t>Cap.42) Rimborso Tasse Annuali Medici Ch. e Od.</t>
  </si>
  <si>
    <t>Cap.43) Rimborso Tasse Annuali doppia iscriz.</t>
  </si>
  <si>
    <t>Cap.44) Interessi pass.estinzione mutuo acquisto e r.Sede</t>
  </si>
  <si>
    <t>Cap.45) Contributo su T.A. Iscritti</t>
  </si>
  <si>
    <t>Cap.46) Contrib. Comitato Prov.Unit.Ordini e Coll.P.</t>
  </si>
  <si>
    <t>Cap.47) Contr. a F.R.O.M.C. e O. Lombardia</t>
  </si>
  <si>
    <t>Cap.48) Fondo di riserva per integraz.stanz.insuff.</t>
  </si>
  <si>
    <t>Cap.49) Fondo di riserva per spese impr. e straord.</t>
  </si>
  <si>
    <t>Cap.50) Acquisto Sede</t>
  </si>
  <si>
    <t>Cap.51) Acquisto mobili/arred./macch.d'uff./attrezz.</t>
  </si>
  <si>
    <t>Cap.52) Spese per locali e impianti Sede</t>
  </si>
  <si>
    <t>Cap.53) Acquisto Titoli di Stato</t>
  </si>
  <si>
    <t>Cap.54) Fondo indennità anzianità pers.lav.dip.</t>
  </si>
  <si>
    <t>Cap.55) Rimborso quote ev. mutuo contratto dall'Ordine</t>
  </si>
  <si>
    <t>Cap.56) Ritenute sulle retribuzioni al pers.lav.dip.</t>
  </si>
  <si>
    <t>Cap.57) Ritenute erariali su compensi lav.aut.</t>
  </si>
  <si>
    <t>Cap.58) Ritenute erar. e prev. su comp. Org. Ist.</t>
  </si>
  <si>
    <t>Cap.59) Fondo economato</t>
  </si>
  <si>
    <t>Cap.60) Anticipazioni Enti diversi</t>
  </si>
  <si>
    <t>Cap.18) Abb./acq./ril./pubb.v./Internet/PEC</t>
  </si>
  <si>
    <t>RESIDUI AL 31/12/2023</t>
  </si>
  <si>
    <r>
      <t xml:space="preserve">            </t>
    </r>
    <r>
      <rPr>
        <b/>
        <sz val="20"/>
        <rFont val="Arial"/>
        <family val="2"/>
      </rPr>
      <t>CONTO CONSUNTIVO ANNO 2023 - ENTRATE</t>
    </r>
  </si>
  <si>
    <t>RESIDUI ATTIVI AL 31/12/2022</t>
  </si>
  <si>
    <t xml:space="preserve">              CONTO CONSUNTIVO ANNO 2023 - USCITE</t>
  </si>
  <si>
    <t>RESIDUI PASSIVI AL 31/12/2022</t>
  </si>
  <si>
    <t xml:space="preserve">                CONTO CONSUNTIVO ANNO 2023 - USCITE</t>
  </si>
  <si>
    <t>AL 31/12/2023</t>
  </si>
  <si>
    <r>
      <t xml:space="preserve">                                                </t>
    </r>
    <r>
      <rPr>
        <b/>
        <sz val="20"/>
        <rFont val="Arial"/>
        <family val="2"/>
      </rPr>
      <t xml:space="preserve"> SITUAZIONE AMMINISTRATIVA AL 31 DICEMBRE 2023</t>
    </r>
  </si>
  <si>
    <t>AVANZO DI AMMINISTRAZIONE AL 31.12.2023</t>
  </si>
  <si>
    <r>
      <t xml:space="preserve">                                            </t>
    </r>
    <r>
      <rPr>
        <b/>
        <sz val="20"/>
        <rFont val="Arial"/>
        <family val="2"/>
      </rPr>
      <t xml:space="preserve">    SITUAZIONE PATRIMONIALE AL 31 DICEMBRE 2023</t>
    </r>
  </si>
  <si>
    <t xml:space="preserve">                                                                   CONTO ECONOMICO ANNO 2023</t>
  </si>
  <si>
    <t>TOTALE ENTRATE 2023 (in conto competenza)</t>
  </si>
  <si>
    <t>ENTRATE per residui competenza 2022</t>
  </si>
  <si>
    <t>USCITE per residui competenza 2022</t>
  </si>
  <si>
    <t>FONDO CASSA AL 31/12/2023</t>
  </si>
  <si>
    <t>RIEPILOGO CONTO CONSUNTIVO ANNO 2023</t>
  </si>
  <si>
    <t xml:space="preserve">TOTALE GENERALE ENTRATE </t>
  </si>
  <si>
    <t>FONDO CASSA AL 01/01/2023</t>
  </si>
  <si>
    <t>TOTALE GENERALE ENTRATE + FONDO CASSA AL 01/01/2023</t>
  </si>
  <si>
    <t>AVANZO DI AMMINISTRAZIONE AL 31.12.2022</t>
  </si>
  <si>
    <t>TOTALE TITOLO I + II + III + IV + V</t>
  </si>
  <si>
    <t>FONDO CASSA AL 31.12.2023</t>
  </si>
  <si>
    <t>TOTALE USCITE 2023 (in conto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</si>
</sst>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€&quot;* #,##0_-;\-&quot;€&quot;* #,##0_-;_-&quot;€&quot;* &quot;-&quot;_-;_-@_-"/>
    <numFmt numFmtId="41" formatCode="_-* #,##0_-;\-* #,##0_-;_-* &quot;-&quot;_-;_-@_-"/>
    <numFmt numFmtId="44" formatCode="_-&quot;€&quot;* #,##0.00_-;\-&quot;€&quot;* #,##0.00_-;_-&quot;€&quot;* &quot;-&quot;??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_-&quot;L.&quot;\ * #,##0_-;\-&quot;L.&quot;\ * #,##0_-;_-&quot;L.&quot;\ * &quot;-&quot;_-;_-@_-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2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4"/>
      <color indexed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Arial"/>
      <family val="2"/>
    </font>
    <font>
      <b/>
      <sz val="14"/>
      <name val="Calibri"/>
      <family val="2"/>
    </font>
    <font>
      <sz val="9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2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AE6E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7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3" xfId="0" applyFont="1" applyFill="1" applyBorder="1"/>
    <xf numFmtId="0" fontId="13" fillId="3" borderId="4" xfId="0" applyFont="1" applyFill="1" applyBorder="1"/>
    <xf numFmtId="0" fontId="14" fillId="3" borderId="5" xfId="0" applyFont="1" applyFill="1" applyBorder="1"/>
    <xf numFmtId="0" fontId="15" fillId="3" borderId="5" xfId="0" applyFont="1" applyFill="1" applyBorder="1"/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166" fontId="16" fillId="0" borderId="8" xfId="0" applyNumberFormat="1" applyFont="1" applyBorder="1"/>
    <xf numFmtId="166" fontId="16" fillId="0" borderId="9" xfId="0" applyNumberFormat="1" applyFont="1" applyBorder="1"/>
    <xf numFmtId="165" fontId="16" fillId="0" borderId="9" xfId="0" applyNumberFormat="1" applyFont="1" applyBorder="1"/>
    <xf numFmtId="165" fontId="16" fillId="0" borderId="8" xfId="0" applyNumberFormat="1" applyFont="1" applyBorder="1"/>
    <xf numFmtId="165" fontId="16" fillId="0" borderId="10" xfId="0" applyNumberFormat="1" applyFont="1" applyBorder="1"/>
    <xf numFmtId="166" fontId="16" fillId="0" borderId="10" xfId="0" applyNumberFormat="1" applyFont="1" applyBorder="1"/>
    <xf numFmtId="165" fontId="16" fillId="0" borderId="11" xfId="0" applyNumberFormat="1" applyFont="1" applyBorder="1"/>
    <xf numFmtId="165" fontId="16" fillId="0" borderId="12" xfId="0" applyNumberFormat="1" applyFont="1" applyBorder="1"/>
    <xf numFmtId="166" fontId="16" fillId="0" borderId="13" xfId="0" applyNumberFormat="1" applyFont="1" applyBorder="1"/>
    <xf numFmtId="165" fontId="16" fillId="0" borderId="8" xfId="0" applyNumberFormat="1" applyFont="1" applyBorder="1" applyAlignment="1">
      <alignment horizontal="center"/>
    </xf>
    <xf numFmtId="165" fontId="16" fillId="0" borderId="11" xfId="0" applyNumberFormat="1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165" fontId="16" fillId="0" borderId="12" xfId="0" applyNumberFormat="1" applyFont="1" applyBorder="1" applyAlignment="1">
      <alignment horizontal="center"/>
    </xf>
    <xf numFmtId="165" fontId="16" fillId="0" borderId="13" xfId="0" applyNumberFormat="1" applyFont="1" applyBorder="1"/>
    <xf numFmtId="0" fontId="16" fillId="0" borderId="8" xfId="0" applyFont="1" applyBorder="1"/>
    <xf numFmtId="0" fontId="16" fillId="0" borderId="9" xfId="0" applyFont="1" applyBorder="1"/>
    <xf numFmtId="165" fontId="16" fillId="0" borderId="14" xfId="0" applyNumberFormat="1" applyFont="1" applyBorder="1"/>
    <xf numFmtId="0" fontId="16" fillId="0" borderId="15" xfId="0" applyFont="1" applyBorder="1"/>
    <xf numFmtId="0" fontId="17" fillId="3" borderId="16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3" fillId="2" borderId="3" xfId="0" applyFont="1" applyFill="1" applyBorder="1"/>
    <xf numFmtId="0" fontId="0" fillId="2" borderId="3" xfId="0" applyFill="1" applyBorder="1"/>
    <xf numFmtId="0" fontId="5" fillId="2" borderId="3" xfId="0" applyFont="1" applyFill="1" applyBorder="1"/>
    <xf numFmtId="165" fontId="16" fillId="0" borderId="3" xfId="0" applyNumberFormat="1" applyFont="1" applyBorder="1"/>
    <xf numFmtId="0" fontId="17" fillId="3" borderId="18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7" fillId="0" borderId="0" xfId="0" applyFont="1"/>
    <xf numFmtId="0" fontId="0" fillId="0" borderId="3" xfId="0" applyBorder="1"/>
    <xf numFmtId="0" fontId="17" fillId="3" borderId="20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 vertical="top"/>
    </xf>
    <xf numFmtId="0" fontId="17" fillId="3" borderId="24" xfId="0" applyFont="1" applyFill="1" applyBorder="1" applyAlignment="1">
      <alignment horizontal="center" vertical="top"/>
    </xf>
    <xf numFmtId="0" fontId="17" fillId="3" borderId="25" xfId="0" applyFont="1" applyFill="1" applyBorder="1" applyAlignment="1">
      <alignment horizontal="center" vertical="top"/>
    </xf>
    <xf numFmtId="0" fontId="17" fillId="3" borderId="26" xfId="0" applyFont="1" applyFill="1" applyBorder="1" applyAlignment="1">
      <alignment horizontal="center" vertical="top"/>
    </xf>
    <xf numFmtId="0" fontId="17" fillId="3" borderId="27" xfId="0" applyFont="1" applyFill="1" applyBorder="1" applyAlignment="1">
      <alignment horizontal="center" vertical="top" wrapText="1"/>
    </xf>
    <xf numFmtId="0" fontId="17" fillId="3" borderId="11" xfId="0" applyFont="1" applyFill="1" applyBorder="1" applyAlignment="1">
      <alignment horizontal="center" vertical="top"/>
    </xf>
    <xf numFmtId="0" fontId="17" fillId="3" borderId="28" xfId="0" applyFont="1" applyFill="1" applyBorder="1" applyAlignment="1">
      <alignment horizontal="center" vertical="top"/>
    </xf>
    <xf numFmtId="0" fontId="0" fillId="0" borderId="29" xfId="0" applyBorder="1"/>
    <xf numFmtId="0" fontId="0" fillId="0" borderId="6" xfId="0" applyBorder="1"/>
    <xf numFmtId="0" fontId="17" fillId="3" borderId="27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0" fillId="0" borderId="9" xfId="0" applyBorder="1"/>
    <xf numFmtId="0" fontId="17" fillId="3" borderId="30" xfId="0" applyFont="1" applyFill="1" applyBorder="1" applyAlignment="1">
      <alignment horizontal="center" vertical="center"/>
    </xf>
    <xf numFmtId="0" fontId="0" fillId="0" borderId="31" xfId="0" applyBorder="1"/>
    <xf numFmtId="0" fontId="4" fillId="0" borderId="21" xfId="0" applyFont="1" applyBorder="1"/>
    <xf numFmtId="0" fontId="4" fillId="0" borderId="6" xfId="0" applyFont="1" applyBorder="1"/>
    <xf numFmtId="0" fontId="17" fillId="3" borderId="23" xfId="0" applyFont="1" applyFill="1" applyBorder="1" applyAlignment="1">
      <alignment horizontal="center" vertical="top" wrapText="1"/>
    </xf>
    <xf numFmtId="0" fontId="17" fillId="3" borderId="24" xfId="0" applyFont="1" applyFill="1" applyBorder="1" applyAlignment="1">
      <alignment horizontal="center" vertical="top" wrapText="1"/>
    </xf>
    <xf numFmtId="0" fontId="0" fillId="0" borderId="32" xfId="0" applyBorder="1"/>
    <xf numFmtId="165" fontId="16" fillId="0" borderId="1" xfId="0" applyNumberFormat="1" applyFont="1" applyBorder="1"/>
    <xf numFmtId="0" fontId="0" fillId="0" borderId="33" xfId="0" applyBorder="1"/>
    <xf numFmtId="0" fontId="16" fillId="0" borderId="29" xfId="0" applyFont="1" applyBorder="1"/>
    <xf numFmtId="0" fontId="7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1" xfId="0" applyFont="1" applyFill="1" applyBorder="1"/>
    <xf numFmtId="0" fontId="4" fillId="4" borderId="8" xfId="0" applyFont="1" applyFill="1" applyBorder="1" applyAlignment="1">
      <alignment horizontal="center"/>
    </xf>
    <xf numFmtId="0" fontId="19" fillId="0" borderId="9" xfId="0" applyFont="1" applyBorder="1"/>
    <xf numFmtId="0" fontId="16" fillId="0" borderId="11" xfId="0" applyFont="1" applyBorder="1"/>
    <xf numFmtId="166" fontId="16" fillId="0" borderId="10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31" xfId="0" applyBorder="1" applyAlignment="1">
      <alignment horizontal="center"/>
    </xf>
    <xf numFmtId="166" fontId="16" fillId="0" borderId="21" xfId="0" applyNumberFormat="1" applyFont="1" applyBorder="1"/>
    <xf numFmtId="0" fontId="7" fillId="4" borderId="31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34" xfId="0" applyBorder="1"/>
    <xf numFmtId="0" fontId="5" fillId="5" borderId="0" xfId="0" applyFont="1" applyFill="1"/>
    <xf numFmtId="165" fontId="16" fillId="0" borderId="9" xfId="0" applyNumberFormat="1" applyFont="1" applyBorder="1" applyAlignment="1">
      <alignment horizontal="center"/>
    </xf>
    <xf numFmtId="165" fontId="16" fillId="0" borderId="13" xfId="0" applyNumberFormat="1" applyFont="1" applyBorder="1" applyAlignment="1">
      <alignment horizontal="center"/>
    </xf>
    <xf numFmtId="165" fontId="16" fillId="0" borderId="15" xfId="0" applyNumberFormat="1" applyFont="1" applyBorder="1"/>
    <xf numFmtId="0" fontId="2" fillId="0" borderId="35" xfId="0" applyFont="1" applyBorder="1"/>
    <xf numFmtId="0" fontId="19" fillId="0" borderId="6" xfId="0" applyFont="1" applyBorder="1"/>
    <xf numFmtId="0" fontId="16" fillId="0" borderId="6" xfId="0" applyFont="1" applyBorder="1"/>
    <xf numFmtId="0" fontId="17" fillId="3" borderId="9" xfId="0" applyFont="1" applyFill="1" applyBorder="1" applyAlignment="1">
      <alignment vertical="center"/>
    </xf>
    <xf numFmtId="0" fontId="17" fillId="3" borderId="10" xfId="0" applyFont="1" applyFill="1" applyBorder="1" applyAlignment="1">
      <alignment horizontal="center" vertical="top"/>
    </xf>
    <xf numFmtId="0" fontId="17" fillId="3" borderId="13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top" wrapText="1"/>
    </xf>
    <xf numFmtId="0" fontId="14" fillId="3" borderId="2" xfId="0" applyFont="1" applyFill="1" applyBorder="1"/>
    <xf numFmtId="0" fontId="0" fillId="3" borderId="29" xfId="0" applyFill="1" applyBorder="1"/>
    <xf numFmtId="0" fontId="0" fillId="3" borderId="6" xfId="0" applyFill="1" applyBorder="1"/>
    <xf numFmtId="0" fontId="17" fillId="3" borderId="36" xfId="0" applyFont="1" applyFill="1" applyBorder="1" applyAlignment="1">
      <alignment horizontal="center" vertical="top"/>
    </xf>
    <xf numFmtId="0" fontId="17" fillId="3" borderId="13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/>
    </xf>
    <xf numFmtId="0" fontId="6" fillId="3" borderId="0" xfId="0" applyFont="1" applyFill="1"/>
    <xf numFmtId="0" fontId="20" fillId="3" borderId="19" xfId="0" applyFont="1" applyFill="1" applyBorder="1"/>
    <xf numFmtId="0" fontId="20" fillId="3" borderId="5" xfId="0" applyFont="1" applyFill="1" applyBorder="1"/>
    <xf numFmtId="0" fontId="0" fillId="3" borderId="38" xfId="0" applyFill="1" applyBorder="1"/>
    <xf numFmtId="0" fontId="20" fillId="3" borderId="39" xfId="0" applyFont="1" applyFill="1" applyBorder="1" applyAlignment="1">
      <alignment horizontal="center"/>
    </xf>
    <xf numFmtId="0" fontId="13" fillId="0" borderId="6" xfId="0" applyFont="1" applyBorder="1"/>
    <xf numFmtId="0" fontId="21" fillId="0" borderId="6" xfId="0" applyFont="1" applyBorder="1"/>
    <xf numFmtId="0" fontId="13" fillId="0" borderId="29" xfId="0" applyFont="1" applyBorder="1"/>
    <xf numFmtId="0" fontId="20" fillId="3" borderId="4" xfId="0" applyFont="1" applyFill="1" applyBorder="1"/>
    <xf numFmtId="165" fontId="16" fillId="4" borderId="8" xfId="0" applyNumberFormat="1" applyFont="1" applyFill="1" applyBorder="1"/>
    <xf numFmtId="165" fontId="16" fillId="0" borderId="29" xfId="0" applyNumberFormat="1" applyFont="1" applyBorder="1"/>
    <xf numFmtId="165" fontId="19" fillId="0" borderId="9" xfId="0" applyNumberFormat="1" applyFont="1" applyBorder="1"/>
    <xf numFmtId="165" fontId="19" fillId="0" borderId="8" xfId="0" applyNumberFormat="1" applyFont="1" applyBorder="1"/>
    <xf numFmtId="0" fontId="20" fillId="3" borderId="19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/>
    </xf>
    <xf numFmtId="0" fontId="14" fillId="3" borderId="1" xfId="0" applyFont="1" applyFill="1" applyBorder="1"/>
    <xf numFmtId="0" fontId="17" fillId="3" borderId="40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20" xfId="0" applyFont="1" applyFill="1" applyBorder="1" applyAlignment="1">
      <alignment horizontal="center"/>
    </xf>
    <xf numFmtId="0" fontId="17" fillId="3" borderId="29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165" fontId="16" fillId="0" borderId="20" xfId="0" applyNumberFormat="1" applyFont="1" applyBorder="1"/>
    <xf numFmtId="166" fontId="16" fillId="0" borderId="29" xfId="0" applyNumberFormat="1" applyFont="1" applyBorder="1"/>
    <xf numFmtId="165" fontId="16" fillId="4" borderId="9" xfId="0" applyNumberFormat="1" applyFont="1" applyFill="1" applyBorder="1"/>
    <xf numFmtId="165" fontId="16" fillId="0" borderId="27" xfId="0" applyNumberFormat="1" applyFont="1" applyBorder="1"/>
    <xf numFmtId="0" fontId="20" fillId="0" borderId="6" xfId="0" applyFont="1" applyBorder="1"/>
    <xf numFmtId="0" fontId="14" fillId="0" borderId="6" xfId="0" applyFont="1" applyBorder="1"/>
    <xf numFmtId="0" fontId="6" fillId="3" borderId="38" xfId="0" applyFont="1" applyFill="1" applyBorder="1"/>
    <xf numFmtId="0" fontId="17" fillId="3" borderId="42" xfId="0" applyFont="1" applyFill="1" applyBorder="1" applyAlignment="1">
      <alignment horizontal="center" vertical="center"/>
    </xf>
    <xf numFmtId="165" fontId="16" fillId="4" borderId="11" xfId="0" applyNumberFormat="1" applyFont="1" applyFill="1" applyBorder="1"/>
    <xf numFmtId="165" fontId="16" fillId="4" borderId="27" xfId="0" applyNumberFormat="1" applyFont="1" applyFill="1" applyBorder="1"/>
    <xf numFmtId="165" fontId="16" fillId="4" borderId="43" xfId="0" applyNumberFormat="1" applyFont="1" applyFill="1" applyBorder="1"/>
    <xf numFmtId="166" fontId="16" fillId="4" borderId="8" xfId="0" applyNumberFormat="1" applyFont="1" applyFill="1" applyBorder="1"/>
    <xf numFmtId="166" fontId="16" fillId="4" borderId="9" xfId="0" applyNumberFormat="1" applyFont="1" applyFill="1" applyBorder="1"/>
    <xf numFmtId="165" fontId="16" fillId="0" borderId="27" xfId="0" applyNumberFormat="1" applyFont="1" applyBorder="1" applyAlignment="1">
      <alignment horizontal="center"/>
    </xf>
    <xf numFmtId="166" fontId="16" fillId="0" borderId="11" xfId="0" applyNumberFormat="1" applyFont="1" applyBorder="1"/>
    <xf numFmtId="0" fontId="19" fillId="4" borderId="6" xfId="0" applyFont="1" applyFill="1" applyBorder="1"/>
    <xf numFmtId="0" fontId="16" fillId="4" borderId="8" xfId="0" applyFont="1" applyFill="1" applyBorder="1"/>
    <xf numFmtId="165" fontId="16" fillId="4" borderId="9" xfId="0" applyNumberFormat="1" applyFont="1" applyFill="1" applyBorder="1" applyAlignment="1">
      <alignment horizontal="center"/>
    </xf>
    <xf numFmtId="165" fontId="16" fillId="4" borderId="8" xfId="0" applyNumberFormat="1" applyFont="1" applyFill="1" applyBorder="1" applyAlignment="1">
      <alignment horizontal="center"/>
    </xf>
    <xf numFmtId="165" fontId="16" fillId="4" borderId="27" xfId="0" applyNumberFormat="1" applyFont="1" applyFill="1" applyBorder="1" applyAlignment="1">
      <alignment horizontal="center"/>
    </xf>
    <xf numFmtId="165" fontId="16" fillId="4" borderId="11" xfId="0" applyNumberFormat="1" applyFont="1" applyFill="1" applyBorder="1" applyAlignment="1">
      <alignment horizontal="center"/>
    </xf>
    <xf numFmtId="166" fontId="16" fillId="4" borderId="11" xfId="0" applyNumberFormat="1" applyFont="1" applyFill="1" applyBorder="1"/>
    <xf numFmtId="0" fontId="16" fillId="4" borderId="6" xfId="0" applyFont="1" applyFill="1" applyBorder="1"/>
    <xf numFmtId="165" fontId="16" fillId="4" borderId="10" xfId="0" applyNumberFormat="1" applyFont="1" applyFill="1" applyBorder="1"/>
    <xf numFmtId="165" fontId="19" fillId="4" borderId="8" xfId="0" applyNumberFormat="1" applyFont="1" applyFill="1" applyBorder="1"/>
    <xf numFmtId="0" fontId="6" fillId="3" borderId="5" xfId="0" applyFont="1" applyFill="1" applyBorder="1"/>
    <xf numFmtId="0" fontId="13" fillId="3" borderId="19" xfId="0" applyFont="1" applyFill="1" applyBorder="1"/>
    <xf numFmtId="0" fontId="17" fillId="3" borderId="2" xfId="0" applyFont="1" applyFill="1" applyBorder="1" applyAlignment="1">
      <alignment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top"/>
    </xf>
    <xf numFmtId="0" fontId="17" fillId="3" borderId="45" xfId="0" applyFont="1" applyFill="1" applyBorder="1" applyAlignment="1">
      <alignment horizontal="center"/>
    </xf>
    <xf numFmtId="0" fontId="17" fillId="3" borderId="39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/>
    </xf>
    <xf numFmtId="0" fontId="20" fillId="4" borderId="6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6" fillId="4" borderId="9" xfId="0" applyFont="1" applyFill="1" applyBorder="1"/>
    <xf numFmtId="165" fontId="16" fillId="4" borderId="10" xfId="0" applyNumberFormat="1" applyFont="1" applyFill="1" applyBorder="1" applyAlignment="1">
      <alignment horizontal="center"/>
    </xf>
    <xf numFmtId="165" fontId="16" fillId="4" borderId="16" xfId="0" applyNumberFormat="1" applyFont="1" applyFill="1" applyBorder="1"/>
    <xf numFmtId="0" fontId="22" fillId="0" borderId="6" xfId="0" applyFont="1" applyBorder="1"/>
    <xf numFmtId="166" fontId="16" fillId="4" borderId="11" xfId="0" applyNumberFormat="1" applyFont="1" applyFill="1" applyBorder="1" applyAlignment="1">
      <alignment horizontal="center"/>
    </xf>
    <xf numFmtId="165" fontId="16" fillId="4" borderId="13" xfId="0" applyNumberFormat="1" applyFont="1" applyFill="1" applyBorder="1"/>
    <xf numFmtId="166" fontId="16" fillId="4" borderId="13" xfId="0" applyNumberFormat="1" applyFont="1" applyFill="1" applyBorder="1"/>
    <xf numFmtId="165" fontId="16" fillId="4" borderId="12" xfId="0" applyNumberFormat="1" applyFont="1" applyFill="1" applyBorder="1"/>
    <xf numFmtId="165" fontId="19" fillId="4" borderId="9" xfId="0" applyNumberFormat="1" applyFont="1" applyFill="1" applyBorder="1"/>
    <xf numFmtId="0" fontId="16" fillId="4" borderId="13" xfId="0" applyFont="1" applyFill="1" applyBorder="1"/>
    <xf numFmtId="0" fontId="16" fillId="4" borderId="12" xfId="0" applyFont="1" applyFill="1" applyBorder="1"/>
    <xf numFmtId="0" fontId="19" fillId="4" borderId="8" xfId="0" applyFont="1" applyFill="1" applyBorder="1"/>
    <xf numFmtId="41" fontId="16" fillId="4" borderId="9" xfId="0" applyNumberFormat="1" applyFont="1" applyFill="1" applyBorder="1"/>
    <xf numFmtId="165" fontId="19" fillId="4" borderId="9" xfId="0" applyNumberFormat="1" applyFont="1" applyFill="1" applyBorder="1" applyAlignment="1">
      <alignment horizontal="center"/>
    </xf>
    <xf numFmtId="165" fontId="19" fillId="4" borderId="8" xfId="0" applyNumberFormat="1" applyFont="1" applyFill="1" applyBorder="1" applyAlignment="1">
      <alignment horizontal="center"/>
    </xf>
    <xf numFmtId="0" fontId="0" fillId="4" borderId="0" xfId="0" applyFill="1"/>
    <xf numFmtId="0" fontId="19" fillId="4" borderId="9" xfId="0" applyFont="1" applyFill="1" applyBorder="1"/>
    <xf numFmtId="0" fontId="20" fillId="4" borderId="46" xfId="0" applyFont="1" applyFill="1" applyBorder="1"/>
    <xf numFmtId="165" fontId="19" fillId="4" borderId="15" xfId="0" applyNumberFormat="1" applyFont="1" applyFill="1" applyBorder="1"/>
    <xf numFmtId="165" fontId="19" fillId="4" borderId="14" xfId="0" applyNumberFormat="1" applyFont="1" applyFill="1" applyBorder="1"/>
    <xf numFmtId="0" fontId="20" fillId="5" borderId="46" xfId="0" applyFont="1" applyFill="1" applyBorder="1"/>
    <xf numFmtId="165" fontId="19" fillId="5" borderId="14" xfId="0" applyNumberFormat="1" applyFont="1" applyFill="1" applyBorder="1"/>
    <xf numFmtId="165" fontId="19" fillId="5" borderId="47" xfId="0" applyNumberFormat="1" applyFont="1" applyFill="1" applyBorder="1"/>
    <xf numFmtId="165" fontId="16" fillId="4" borderId="48" xfId="0" applyNumberFormat="1" applyFont="1" applyFill="1" applyBorder="1"/>
    <xf numFmtId="165" fontId="16" fillId="4" borderId="49" xfId="0" applyNumberFormat="1" applyFont="1" applyFill="1" applyBorder="1"/>
    <xf numFmtId="0" fontId="16" fillId="0" borderId="50" xfId="0" applyFont="1" applyBorder="1"/>
    <xf numFmtId="0" fontId="16" fillId="0" borderId="49" xfId="0" applyFont="1" applyBorder="1"/>
    <xf numFmtId="166" fontId="16" fillId="4" borderId="12" xfId="0" applyNumberFormat="1" applyFont="1" applyFill="1" applyBorder="1"/>
    <xf numFmtId="0" fontId="13" fillId="7" borderId="6" xfId="0" applyFont="1" applyFill="1" applyBorder="1"/>
    <xf numFmtId="165" fontId="19" fillId="7" borderId="9" xfId="0" applyNumberFormat="1" applyFont="1" applyFill="1" applyBorder="1"/>
    <xf numFmtId="166" fontId="19" fillId="7" borderId="9" xfId="0" applyNumberFormat="1" applyFont="1" applyFill="1" applyBorder="1"/>
    <xf numFmtId="165" fontId="19" fillId="7" borderId="8" xfId="0" applyNumberFormat="1" applyFont="1" applyFill="1" applyBorder="1"/>
    <xf numFmtId="165" fontId="19" fillId="7" borderId="13" xfId="0" applyNumberFormat="1" applyFont="1" applyFill="1" applyBorder="1"/>
    <xf numFmtId="165" fontId="19" fillId="7" borderId="12" xfId="0" applyNumberFormat="1" applyFont="1" applyFill="1" applyBorder="1"/>
    <xf numFmtId="0" fontId="13" fillId="7" borderId="29" xfId="0" applyFont="1" applyFill="1" applyBorder="1"/>
    <xf numFmtId="165" fontId="19" fillId="7" borderId="2" xfId="0" applyNumberFormat="1" applyFont="1" applyFill="1" applyBorder="1"/>
    <xf numFmtId="166" fontId="19" fillId="7" borderId="1" xfId="0" applyNumberFormat="1" applyFont="1" applyFill="1" applyBorder="1"/>
    <xf numFmtId="0" fontId="20" fillId="7" borderId="41" xfId="0" applyFont="1" applyFill="1" applyBorder="1"/>
    <xf numFmtId="165" fontId="19" fillId="7" borderId="17" xfId="0" applyNumberFormat="1" applyFont="1" applyFill="1" applyBorder="1"/>
    <xf numFmtId="165" fontId="19" fillId="7" borderId="23" xfId="0" applyNumberFormat="1" applyFont="1" applyFill="1" applyBorder="1"/>
    <xf numFmtId="0" fontId="20" fillId="7" borderId="6" xfId="0" applyFont="1" applyFill="1" applyBorder="1"/>
    <xf numFmtId="165" fontId="19" fillId="7" borderId="56" xfId="0" applyNumberFormat="1" applyFont="1" applyFill="1" applyBorder="1"/>
    <xf numFmtId="166" fontId="19" fillId="7" borderId="57" xfId="0" applyNumberFormat="1" applyFont="1" applyFill="1" applyBorder="1"/>
    <xf numFmtId="165" fontId="19" fillId="7" borderId="57" xfId="0" applyNumberFormat="1" applyFont="1" applyFill="1" applyBorder="1"/>
    <xf numFmtId="165" fontId="19" fillId="7" borderId="20" xfId="0" applyNumberFormat="1" applyFont="1" applyFill="1" applyBorder="1"/>
    <xf numFmtId="0" fontId="19" fillId="7" borderId="8" xfId="0" applyFont="1" applyFill="1" applyBorder="1"/>
    <xf numFmtId="0" fontId="16" fillId="8" borderId="6" xfId="0" applyFont="1" applyFill="1" applyBorder="1"/>
    <xf numFmtId="165" fontId="16" fillId="8" borderId="9" xfId="0" applyNumberFormat="1" applyFont="1" applyFill="1" applyBorder="1"/>
    <xf numFmtId="166" fontId="16" fillId="8" borderId="9" xfId="0" applyNumberFormat="1" applyFont="1" applyFill="1" applyBorder="1"/>
    <xf numFmtId="165" fontId="16" fillId="8" borderId="8" xfId="0" applyNumberFormat="1" applyFont="1" applyFill="1" applyBorder="1"/>
    <xf numFmtId="165" fontId="16" fillId="8" borderId="9" xfId="0" applyNumberFormat="1" applyFont="1" applyFill="1" applyBorder="1" applyAlignment="1">
      <alignment horizontal="center"/>
    </xf>
    <xf numFmtId="165" fontId="16" fillId="8" borderId="8" xfId="0" applyNumberFormat="1" applyFont="1" applyFill="1" applyBorder="1" applyAlignment="1">
      <alignment horizontal="center"/>
    </xf>
    <xf numFmtId="165" fontId="16" fillId="8" borderId="58" xfId="0" applyNumberFormat="1" applyFont="1" applyFill="1" applyBorder="1"/>
    <xf numFmtId="165" fontId="16" fillId="8" borderId="59" xfId="0" applyNumberFormat="1" applyFont="1" applyFill="1" applyBorder="1"/>
    <xf numFmtId="166" fontId="16" fillId="8" borderId="8" xfId="0" applyNumberFormat="1" applyFont="1" applyFill="1" applyBorder="1" applyAlignment="1">
      <alignment horizontal="center"/>
    </xf>
    <xf numFmtId="166" fontId="16" fillId="8" borderId="8" xfId="0" applyNumberFormat="1" applyFont="1" applyFill="1" applyBorder="1"/>
    <xf numFmtId="165" fontId="16" fillId="8" borderId="43" xfId="0" applyNumberFormat="1" applyFont="1" applyFill="1" applyBorder="1"/>
    <xf numFmtId="165" fontId="16" fillId="8" borderId="60" xfId="0" applyNumberFormat="1" applyFont="1" applyFill="1" applyBorder="1"/>
    <xf numFmtId="166" fontId="16" fillId="8" borderId="9" xfId="0" applyNumberFormat="1" applyFont="1" applyFill="1" applyBorder="1" applyAlignment="1">
      <alignment horizontal="center"/>
    </xf>
    <xf numFmtId="165" fontId="16" fillId="8" borderId="21" xfId="0" applyNumberFormat="1" applyFont="1" applyFill="1" applyBorder="1"/>
    <xf numFmtId="165" fontId="16" fillId="8" borderId="61" xfId="0" applyNumberFormat="1" applyFont="1" applyFill="1" applyBorder="1"/>
    <xf numFmtId="165" fontId="16" fillId="4" borderId="28" xfId="0" applyNumberFormat="1" applyFont="1" applyFill="1" applyBorder="1"/>
    <xf numFmtId="165" fontId="16" fillId="4" borderId="21" xfId="0" applyNumberFormat="1" applyFont="1" applyFill="1" applyBorder="1"/>
    <xf numFmtId="0" fontId="7" fillId="0" borderId="8" xfId="0" applyFont="1" applyBorder="1"/>
    <xf numFmtId="0" fontId="7" fillId="0" borderId="21" xfId="0" applyFont="1" applyBorder="1"/>
    <xf numFmtId="0" fontId="7" fillId="0" borderId="29" xfId="0" applyFont="1" applyBorder="1"/>
    <xf numFmtId="165" fontId="16" fillId="8" borderId="29" xfId="0" applyNumberFormat="1" applyFont="1" applyFill="1" applyBorder="1"/>
    <xf numFmtId="165" fontId="16" fillId="4" borderId="29" xfId="0" applyNumberFormat="1" applyFont="1" applyFill="1" applyBorder="1"/>
    <xf numFmtId="165" fontId="16" fillId="4" borderId="6" xfId="0" applyNumberFormat="1" applyFont="1" applyFill="1" applyBorder="1"/>
    <xf numFmtId="165" fontId="19" fillId="7" borderId="29" xfId="0" applyNumberFormat="1" applyFont="1" applyFill="1" applyBorder="1"/>
    <xf numFmtId="165" fontId="19" fillId="7" borderId="1" xfId="0" applyNumberFormat="1" applyFont="1" applyFill="1" applyBorder="1"/>
    <xf numFmtId="165" fontId="19" fillId="7" borderId="31" xfId="0" applyNumberFormat="1" applyFont="1" applyFill="1" applyBorder="1"/>
    <xf numFmtId="165" fontId="19" fillId="7" borderId="35" xfId="0" applyNumberFormat="1" applyFont="1" applyFill="1" applyBorder="1"/>
    <xf numFmtId="165" fontId="19" fillId="4" borderId="6" xfId="0" applyNumberFormat="1" applyFont="1" applyFill="1" applyBorder="1"/>
    <xf numFmtId="0" fontId="7" fillId="0" borderId="64" xfId="0" applyFont="1" applyBorder="1"/>
    <xf numFmtId="0" fontId="7" fillId="0" borderId="65" xfId="0" applyFont="1" applyBorder="1"/>
    <xf numFmtId="0" fontId="7" fillId="0" borderId="15" xfId="0" applyFont="1" applyBorder="1"/>
    <xf numFmtId="0" fontId="7" fillId="0" borderId="14" xfId="0" applyFont="1" applyBorder="1"/>
    <xf numFmtId="0" fontId="7" fillId="0" borderId="62" xfId="0" applyFont="1" applyBorder="1"/>
    <xf numFmtId="0" fontId="7" fillId="0" borderId="47" xfId="0" applyFont="1" applyBorder="1"/>
    <xf numFmtId="0" fontId="7" fillId="0" borderId="46" xfId="0" applyFont="1" applyBorder="1"/>
    <xf numFmtId="0" fontId="7" fillId="0" borderId="34" xfId="0" applyFont="1" applyBorder="1"/>
    <xf numFmtId="0" fontId="7" fillId="3" borderId="38" xfId="0" applyFont="1" applyFill="1" applyBorder="1"/>
    <xf numFmtId="0" fontId="7" fillId="3" borderId="29" xfId="0" applyFont="1" applyFill="1" applyBorder="1"/>
    <xf numFmtId="0" fontId="7" fillId="3" borderId="6" xfId="0" applyFont="1" applyFill="1" applyBorder="1"/>
    <xf numFmtId="165" fontId="16" fillId="4" borderId="20" xfId="0" applyNumberFormat="1" applyFont="1" applyFill="1" applyBorder="1"/>
    <xf numFmtId="0" fontId="7" fillId="4" borderId="20" xfId="0" applyFont="1" applyFill="1" applyBorder="1"/>
    <xf numFmtId="0" fontId="7" fillId="4" borderId="8" xfId="0" applyFont="1" applyFill="1" applyBorder="1"/>
    <xf numFmtId="0" fontId="7" fillId="4" borderId="21" xfId="0" applyFont="1" applyFill="1" applyBorder="1"/>
    <xf numFmtId="0" fontId="7" fillId="4" borderId="6" xfId="0" applyFont="1" applyFill="1" applyBorder="1"/>
    <xf numFmtId="0" fontId="7" fillId="4" borderId="29" xfId="0" applyFont="1" applyFill="1" applyBorder="1"/>
    <xf numFmtId="0" fontId="7" fillId="0" borderId="20" xfId="0" applyFont="1" applyBorder="1"/>
    <xf numFmtId="165" fontId="16" fillId="8" borderId="20" xfId="0" applyNumberFormat="1" applyFont="1" applyFill="1" applyBorder="1"/>
    <xf numFmtId="165" fontId="16" fillId="8" borderId="66" xfId="0" applyNumberFormat="1" applyFont="1" applyFill="1" applyBorder="1"/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/>
    <xf numFmtId="0" fontId="7" fillId="0" borderId="1" xfId="0" applyFont="1" applyBorder="1"/>
    <xf numFmtId="0" fontId="7" fillId="0" borderId="31" xfId="0" applyFont="1" applyBorder="1"/>
    <xf numFmtId="0" fontId="7" fillId="0" borderId="39" xfId="0" applyFont="1" applyBorder="1"/>
    <xf numFmtId="165" fontId="7" fillId="0" borderId="20" xfId="0" applyNumberFormat="1" applyFont="1" applyBorder="1"/>
    <xf numFmtId="165" fontId="7" fillId="0" borderId="8" xfId="0" applyNumberFormat="1" applyFont="1" applyBorder="1"/>
    <xf numFmtId="165" fontId="7" fillId="0" borderId="21" xfId="0" applyNumberFormat="1" applyFont="1" applyBorder="1"/>
    <xf numFmtId="165" fontId="7" fillId="0" borderId="0" xfId="0" applyNumberFormat="1" applyFont="1"/>
    <xf numFmtId="165" fontId="7" fillId="0" borderId="29" xfId="0" applyNumberFormat="1" applyFont="1" applyBorder="1"/>
    <xf numFmtId="166" fontId="16" fillId="4" borderId="21" xfId="0" applyNumberFormat="1" applyFont="1" applyFill="1" applyBorder="1"/>
    <xf numFmtId="166" fontId="16" fillId="4" borderId="29" xfId="0" applyNumberFormat="1" applyFont="1" applyFill="1" applyBorder="1"/>
    <xf numFmtId="0" fontId="7" fillId="4" borderId="0" xfId="0" applyFont="1" applyFill="1"/>
    <xf numFmtId="0" fontId="16" fillId="4" borderId="29" xfId="0" applyFont="1" applyFill="1" applyBorder="1"/>
    <xf numFmtId="0" fontId="7" fillId="4" borderId="34" xfId="0" applyFont="1" applyFill="1" applyBorder="1"/>
    <xf numFmtId="0" fontId="17" fillId="4" borderId="29" xfId="0" applyFont="1" applyFill="1" applyBorder="1" applyAlignment="1">
      <alignment horizontal="center"/>
    </xf>
    <xf numFmtId="0" fontId="16" fillId="4" borderId="21" xfId="0" applyFont="1" applyFill="1" applyBorder="1"/>
    <xf numFmtId="0" fontId="14" fillId="4" borderId="0" xfId="0" applyFont="1" applyFill="1"/>
    <xf numFmtId="165" fontId="16" fillId="4" borderId="0" xfId="0" applyNumberFormat="1" applyFont="1" applyFill="1"/>
    <xf numFmtId="165" fontId="16" fillId="4" borderId="37" xfId="0" applyNumberFormat="1" applyFont="1" applyFill="1" applyBorder="1"/>
    <xf numFmtId="0" fontId="7" fillId="0" borderId="66" xfId="0" applyFont="1" applyBorder="1"/>
    <xf numFmtId="0" fontId="7" fillId="4" borderId="43" xfId="0" applyFont="1" applyFill="1" applyBorder="1"/>
    <xf numFmtId="0" fontId="7" fillId="4" borderId="59" xfId="0" applyFont="1" applyFill="1" applyBorder="1"/>
    <xf numFmtId="0" fontId="7" fillId="4" borderId="61" xfId="0" applyFont="1" applyFill="1" applyBorder="1"/>
    <xf numFmtId="0" fontId="16" fillId="4" borderId="37" xfId="0" applyFont="1" applyFill="1" applyBorder="1"/>
    <xf numFmtId="44" fontId="16" fillId="4" borderId="9" xfId="0" applyNumberFormat="1" applyFont="1" applyFill="1" applyBorder="1"/>
    <xf numFmtId="0" fontId="16" fillId="4" borderId="20" xfId="0" applyFont="1" applyFill="1" applyBorder="1"/>
    <xf numFmtId="165" fontId="19" fillId="4" borderId="62" xfId="0" applyNumberFormat="1" applyFont="1" applyFill="1" applyBorder="1"/>
    <xf numFmtId="165" fontId="19" fillId="4" borderId="29" xfId="0" applyNumberFormat="1" applyFont="1" applyFill="1" applyBorder="1" applyAlignment="1">
      <alignment horizontal="center"/>
    </xf>
    <xf numFmtId="0" fontId="16" fillId="4" borderId="0" xfId="0" applyFont="1" applyFill="1"/>
    <xf numFmtId="0" fontId="14" fillId="0" borderId="0" xfId="0" applyFont="1"/>
    <xf numFmtId="165" fontId="19" fillId="9" borderId="23" xfId="0" applyNumberFormat="1" applyFont="1" applyFill="1" applyBorder="1"/>
    <xf numFmtId="165" fontId="19" fillId="9" borderId="71" xfId="0" applyNumberFormat="1" applyFont="1" applyFill="1" applyBorder="1"/>
    <xf numFmtId="166" fontId="16" fillId="8" borderId="60" xfId="0" applyNumberFormat="1" applyFont="1" applyFill="1" applyBorder="1"/>
    <xf numFmtId="165" fontId="16" fillId="8" borderId="30" xfId="0" applyNumberFormat="1" applyFont="1" applyFill="1" applyBorder="1"/>
    <xf numFmtId="165" fontId="16" fillId="8" borderId="40" xfId="0" applyNumberFormat="1" applyFont="1" applyFill="1" applyBorder="1"/>
    <xf numFmtId="165" fontId="16" fillId="8" borderId="42" xfId="0" applyNumberFormat="1" applyFont="1" applyFill="1" applyBorder="1"/>
    <xf numFmtId="0" fontId="14" fillId="4" borderId="6" xfId="0" applyFont="1" applyFill="1" applyBorder="1"/>
    <xf numFmtId="166" fontId="0" fillId="0" borderId="0" xfId="0" applyNumberFormat="1"/>
    <xf numFmtId="0" fontId="10" fillId="0" borderId="0" xfId="0" applyFont="1"/>
    <xf numFmtId="166" fontId="10" fillId="0" borderId="0" xfId="0" applyNumberFormat="1" applyFont="1"/>
    <xf numFmtId="165" fontId="23" fillId="5" borderId="65" xfId="0" applyNumberFormat="1" applyFont="1" applyFill="1" applyBorder="1" applyAlignment="1">
      <alignment vertical="center"/>
    </xf>
    <xf numFmtId="165" fontId="24" fillId="4" borderId="0" xfId="0" applyNumberFormat="1" applyFont="1" applyFill="1"/>
    <xf numFmtId="0" fontId="23" fillId="5" borderId="0" xfId="0" applyFont="1" applyFill="1" applyAlignment="1">
      <alignment vertical="center"/>
    </xf>
    <xf numFmtId="165" fontId="25" fillId="4" borderId="0" xfId="0" applyNumberFormat="1" applyFont="1" applyFill="1"/>
    <xf numFmtId="0" fontId="24" fillId="0" borderId="0" xfId="0" applyFont="1"/>
    <xf numFmtId="165" fontId="24" fillId="4" borderId="3" xfId="0" applyNumberFormat="1" applyFont="1" applyFill="1" applyBorder="1"/>
    <xf numFmtId="0" fontId="24" fillId="4" borderId="0" xfId="0" applyFont="1" applyFill="1"/>
    <xf numFmtId="165" fontId="25" fillId="4" borderId="0" xfId="0" applyNumberFormat="1" applyFont="1" applyFill="1" applyAlignment="1">
      <alignment vertical="center"/>
    </xf>
    <xf numFmtId="165" fontId="24" fillId="4" borderId="0" xfId="0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165" fontId="25" fillId="0" borderId="0" xfId="0" applyNumberFormat="1" applyFont="1"/>
    <xf numFmtId="165" fontId="24" fillId="0" borderId="0" xfId="0" applyNumberFormat="1" applyFont="1"/>
    <xf numFmtId="165" fontId="24" fillId="0" borderId="3" xfId="0" applyNumberFormat="1" applyFont="1" applyBorder="1"/>
    <xf numFmtId="165" fontId="24" fillId="0" borderId="65" xfId="0" applyNumberFormat="1" applyFont="1" applyBorder="1"/>
    <xf numFmtId="0" fontId="11" fillId="5" borderId="0" xfId="0" applyFont="1" applyFill="1"/>
    <xf numFmtId="0" fontId="6" fillId="5" borderId="0" xfId="0" applyFont="1" applyFill="1"/>
    <xf numFmtId="42" fontId="26" fillId="10" borderId="0" xfId="0" applyNumberFormat="1" applyFont="1" applyFill="1"/>
    <xf numFmtId="0" fontId="26" fillId="10" borderId="0" xfId="0" applyFont="1" applyFill="1"/>
    <xf numFmtId="0" fontId="27" fillId="10" borderId="0" xfId="0" applyFont="1" applyFill="1"/>
    <xf numFmtId="0" fontId="23" fillId="0" borderId="3" xfId="0" applyFont="1" applyBorder="1"/>
    <xf numFmtId="42" fontId="23" fillId="0" borderId="0" xfId="0" applyNumberFormat="1" applyFont="1"/>
    <xf numFmtId="0" fontId="23" fillId="4" borderId="0" xfId="0" applyFont="1" applyFill="1"/>
    <xf numFmtId="42" fontId="0" fillId="0" borderId="0" xfId="0" applyNumberFormat="1"/>
    <xf numFmtId="42" fontId="0" fillId="0" borderId="3" xfId="0" applyNumberFormat="1" applyBorder="1"/>
    <xf numFmtId="0" fontId="28" fillId="4" borderId="0" xfId="0" applyFont="1" applyFill="1"/>
    <xf numFmtId="42" fontId="24" fillId="0" borderId="3" xfId="0" applyNumberFormat="1" applyFont="1" applyBorder="1"/>
    <xf numFmtId="0" fontId="29" fillId="0" borderId="0" xfId="0" applyFont="1"/>
    <xf numFmtId="42" fontId="24" fillId="4" borderId="0" xfId="0" applyNumberFormat="1" applyFont="1" applyFill="1"/>
    <xf numFmtId="0" fontId="29" fillId="4" borderId="0" xfId="0" applyFont="1" applyFill="1"/>
    <xf numFmtId="42" fontId="23" fillId="4" borderId="0" xfId="0" applyNumberFormat="1" applyFont="1" applyFill="1"/>
    <xf numFmtId="42" fontId="24" fillId="4" borderId="3" xfId="0" applyNumberFormat="1" applyFont="1" applyFill="1" applyBorder="1"/>
    <xf numFmtId="0" fontId="24" fillId="4" borderId="3" xfId="0" applyFont="1" applyFill="1" applyBorder="1"/>
    <xf numFmtId="42" fontId="0" fillId="4" borderId="0" xfId="0" applyNumberFormat="1" applyFill="1"/>
    <xf numFmtId="42" fontId="10" fillId="4" borderId="0" xfId="0" applyNumberFormat="1" applyFont="1" applyFill="1"/>
    <xf numFmtId="0" fontId="10" fillId="4" borderId="0" xfId="0" applyFont="1" applyFill="1"/>
    <xf numFmtId="0" fontId="24" fillId="3" borderId="0" xfId="0" applyFont="1" applyFill="1"/>
    <xf numFmtId="165" fontId="23" fillId="4" borderId="0" xfId="0" applyNumberFormat="1" applyFont="1" applyFill="1"/>
    <xf numFmtId="0" fontId="24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42" fontId="30" fillId="4" borderId="0" xfId="0" applyNumberFormat="1" applyFont="1" applyFill="1"/>
    <xf numFmtId="165" fontId="30" fillId="4" borderId="0" xfId="0" applyNumberFormat="1" applyFont="1" applyFill="1"/>
    <xf numFmtId="0" fontId="30" fillId="4" borderId="0" xfId="0" applyFont="1" applyFill="1"/>
    <xf numFmtId="0" fontId="26" fillId="11" borderId="0" xfId="0" applyFont="1" applyFill="1" applyAlignment="1">
      <alignment vertical="center"/>
    </xf>
    <xf numFmtId="165" fontId="26" fillId="10" borderId="0" xfId="0" applyNumberFormat="1" applyFont="1" applyFill="1"/>
    <xf numFmtId="42" fontId="23" fillId="4" borderId="3" xfId="0" applyNumberFormat="1" applyFont="1" applyFill="1" applyBorder="1"/>
    <xf numFmtId="165" fontId="23" fillId="4" borderId="3" xfId="0" applyNumberFormat="1" applyFont="1" applyFill="1" applyBorder="1"/>
    <xf numFmtId="0" fontId="24" fillId="4" borderId="0" xfId="0" quotePrefix="1" applyFont="1" applyFill="1"/>
    <xf numFmtId="165" fontId="31" fillId="4" borderId="0" xfId="0" applyNumberFormat="1" applyFont="1" applyFill="1"/>
    <xf numFmtId="0" fontId="25" fillId="4" borderId="0" xfId="0" applyFont="1" applyFill="1"/>
    <xf numFmtId="0" fontId="23" fillId="4" borderId="0" xfId="0" applyFont="1" applyFill="1" applyAlignment="1">
      <alignment vertical="center"/>
    </xf>
    <xf numFmtId="44" fontId="24" fillId="4" borderId="0" xfId="0" applyNumberFormat="1" applyFont="1" applyFill="1"/>
    <xf numFmtId="166" fontId="24" fillId="4" borderId="0" xfId="0" applyNumberFormat="1" applyFont="1" applyFill="1"/>
    <xf numFmtId="0" fontId="32" fillId="4" borderId="0" xfId="0" applyFont="1" applyFill="1"/>
    <xf numFmtId="0" fontId="33" fillId="0" borderId="0" xfId="0" applyFont="1"/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2" fillId="0" borderId="0" xfId="0" applyFont="1"/>
    <xf numFmtId="0" fontId="11" fillId="4" borderId="0" xfId="0" applyFont="1" applyFill="1"/>
    <xf numFmtId="0" fontId="0" fillId="5" borderId="0" xfId="0" applyFill="1"/>
    <xf numFmtId="0" fontId="3" fillId="5" borderId="0" xfId="0" applyFont="1" applyFill="1"/>
    <xf numFmtId="0" fontId="3" fillId="0" borderId="0" xfId="0" applyFont="1"/>
    <xf numFmtId="0" fontId="35" fillId="0" borderId="0" xfId="0" applyFont="1"/>
    <xf numFmtId="42" fontId="24" fillId="0" borderId="0" xfId="0" applyNumberFormat="1" applyFont="1"/>
    <xf numFmtId="166" fontId="24" fillId="0" borderId="0" xfId="0" applyNumberFormat="1" applyFont="1"/>
    <xf numFmtId="0" fontId="24" fillId="0" borderId="3" xfId="0" applyFont="1" applyBorder="1"/>
    <xf numFmtId="166" fontId="24" fillId="0" borderId="0" xfId="0" applyNumberFormat="1" applyFont="1" applyAlignment="1">
      <alignment horizontal="center"/>
    </xf>
    <xf numFmtId="166" fontId="23" fillId="0" borderId="0" xfId="0" applyNumberFormat="1" applyFont="1"/>
    <xf numFmtId="165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2" fontId="25" fillId="0" borderId="0" xfId="0" applyNumberFormat="1" applyFont="1"/>
    <xf numFmtId="166" fontId="24" fillId="8" borderId="0" xfId="0" applyNumberFormat="1" applyFont="1" applyFill="1"/>
    <xf numFmtId="0" fontId="23" fillId="8" borderId="0" xfId="0" applyFont="1" applyFill="1"/>
    <xf numFmtId="0" fontId="18" fillId="8" borderId="0" xfId="0" applyFont="1" applyFill="1"/>
    <xf numFmtId="42" fontId="25" fillId="0" borderId="3" xfId="0" applyNumberFormat="1" applyFont="1" applyBorder="1"/>
    <xf numFmtId="0" fontId="11" fillId="0" borderId="0" xfId="0" applyFont="1"/>
    <xf numFmtId="0" fontId="3" fillId="0" borderId="0" xfId="0" applyFont="1" applyAlignment="1">
      <alignment horizontal="center"/>
    </xf>
    <xf numFmtId="0" fontId="3" fillId="8" borderId="0" xfId="0" applyFont="1" applyFill="1"/>
    <xf numFmtId="0" fontId="20" fillId="8" borderId="0" xfId="0" applyFont="1" applyFill="1"/>
    <xf numFmtId="0" fontId="6" fillId="0" borderId="0" xfId="0" applyFont="1"/>
    <xf numFmtId="0" fontId="24" fillId="0" borderId="0" xfId="0" applyFont="1" applyAlignment="1">
      <alignment horizontal="center"/>
    </xf>
    <xf numFmtId="0" fontId="12" fillId="5" borderId="0" xfId="0" applyFont="1" applyFill="1"/>
    <xf numFmtId="0" fontId="9" fillId="5" borderId="0" xfId="0" applyFont="1" applyFill="1"/>
    <xf numFmtId="165" fontId="34" fillId="8" borderId="50" xfId="2" applyNumberFormat="1" applyFont="1" applyFill="1" applyBorder="1"/>
    <xf numFmtId="0" fontId="34" fillId="8" borderId="75" xfId="2" applyFont="1" applyFill="1" applyBorder="1" applyAlignment="1">
      <alignment vertical="center"/>
    </xf>
    <xf numFmtId="165" fontId="34" fillId="8" borderId="77" xfId="2" applyNumberFormat="1" applyFont="1" applyFill="1" applyBorder="1"/>
    <xf numFmtId="0" fontId="34" fillId="8" borderId="78" xfId="2" applyFont="1" applyFill="1" applyBorder="1"/>
    <xf numFmtId="165" fontId="24" fillId="0" borderId="79" xfId="2" applyNumberFormat="1" applyFont="1" applyBorder="1"/>
    <xf numFmtId="0" fontId="24" fillId="0" borderId="80" xfId="2" applyFont="1" applyBorder="1"/>
    <xf numFmtId="165" fontId="24" fillId="0" borderId="10" xfId="2" applyNumberFormat="1" applyFont="1" applyBorder="1"/>
    <xf numFmtId="0" fontId="24" fillId="0" borderId="81" xfId="2" applyFont="1" applyBorder="1"/>
    <xf numFmtId="165" fontId="24" fillId="0" borderId="60" xfId="2" applyNumberFormat="1" applyFont="1" applyBorder="1"/>
    <xf numFmtId="0" fontId="24" fillId="0" borderId="82" xfId="2" applyFont="1" applyBorder="1"/>
    <xf numFmtId="165" fontId="24" fillId="0" borderId="83" xfId="2" applyNumberFormat="1" applyFont="1" applyBorder="1"/>
    <xf numFmtId="0" fontId="24" fillId="0" borderId="84" xfId="2" applyFont="1" applyBorder="1"/>
    <xf numFmtId="0" fontId="24" fillId="0" borderId="85" xfId="2" applyFont="1" applyBorder="1"/>
    <xf numFmtId="165" fontId="24" fillId="0" borderId="10" xfId="2" applyNumberFormat="1" applyFont="1" applyBorder="1" applyAlignment="1">
      <alignment horizontal="justify"/>
    </xf>
    <xf numFmtId="0" fontId="36" fillId="5" borderId="0" xfId="2" applyFont="1" applyFill="1"/>
    <xf numFmtId="0" fontId="7" fillId="4" borderId="9" xfId="0" applyFont="1" applyFill="1" applyBorder="1"/>
    <xf numFmtId="165" fontId="16" fillId="4" borderId="41" xfId="0" applyNumberFormat="1" applyFont="1" applyFill="1" applyBorder="1"/>
    <xf numFmtId="0" fontId="14" fillId="4" borderId="8" xfId="0" applyFont="1" applyFill="1" applyBorder="1"/>
    <xf numFmtId="165" fontId="14" fillId="4" borderId="9" xfId="0" applyNumberFormat="1" applyFont="1" applyFill="1" applyBorder="1"/>
    <xf numFmtId="0" fontId="14" fillId="4" borderId="9" xfId="0" applyFont="1" applyFill="1" applyBorder="1"/>
    <xf numFmtId="165" fontId="4" fillId="4" borderId="9" xfId="0" applyNumberFormat="1" applyFont="1" applyFill="1" applyBorder="1"/>
    <xf numFmtId="165" fontId="4" fillId="4" borderId="8" xfId="0" applyNumberFormat="1" applyFont="1" applyFill="1" applyBorder="1"/>
    <xf numFmtId="165" fontId="16" fillId="4" borderId="36" xfId="0" applyNumberFormat="1" applyFont="1" applyFill="1" applyBorder="1"/>
    <xf numFmtId="165" fontId="24" fillId="4" borderId="65" xfId="0" applyNumberFormat="1" applyFont="1" applyFill="1" applyBorder="1"/>
    <xf numFmtId="42" fontId="7" fillId="4" borderId="0" xfId="0" applyNumberFormat="1" applyFont="1" applyFill="1"/>
    <xf numFmtId="42" fontId="7" fillId="0" borderId="3" xfId="0" applyNumberFormat="1" applyFont="1" applyBorder="1"/>
    <xf numFmtId="42" fontId="7" fillId="0" borderId="0" xfId="0" applyNumberFormat="1" applyFont="1"/>
    <xf numFmtId="166" fontId="23" fillId="0" borderId="0" xfId="0" applyNumberFormat="1" applyFont="1" applyAlignment="1">
      <alignment horizontal="center"/>
    </xf>
    <xf numFmtId="165" fontId="23" fillId="0" borderId="0" xfId="0" applyNumberFormat="1" applyFont="1"/>
    <xf numFmtId="164" fontId="24" fillId="0" borderId="0" xfId="0" applyNumberFormat="1" applyFont="1"/>
    <xf numFmtId="0" fontId="24" fillId="0" borderId="0" xfId="0" quotePrefix="1" applyFont="1" applyAlignment="1">
      <alignment horizontal="right"/>
    </xf>
    <xf numFmtId="0" fontId="24" fillId="0" borderId="0" xfId="1" quotePrefix="1" applyFont="1"/>
    <xf numFmtId="0" fontId="24" fillId="0" borderId="0" xfId="1" applyFont="1"/>
    <xf numFmtId="42" fontId="23" fillId="0" borderId="3" xfId="0" applyNumberFormat="1" applyFont="1" applyBorder="1"/>
    <xf numFmtId="42" fontId="3" fillId="0" borderId="0" xfId="0" applyNumberFormat="1" applyFont="1"/>
    <xf numFmtId="0" fontId="34" fillId="0" borderId="0" xfId="0" applyFont="1"/>
    <xf numFmtId="0" fontId="5" fillId="0" borderId="0" xfId="0" applyFont="1"/>
    <xf numFmtId="42" fontId="34" fillId="0" borderId="0" xfId="0" applyNumberFormat="1" applyFont="1"/>
    <xf numFmtId="44" fontId="16" fillId="0" borderId="9" xfId="0" applyNumberFormat="1" applyFont="1" applyBorder="1"/>
    <xf numFmtId="165" fontId="38" fillId="0" borderId="8" xfId="0" applyNumberFormat="1" applyFont="1" applyBorder="1"/>
    <xf numFmtId="165" fontId="38" fillId="4" borderId="8" xfId="0" applyNumberFormat="1" applyFont="1" applyFill="1" applyBorder="1"/>
    <xf numFmtId="165" fontId="38" fillId="0" borderId="21" xfId="0" applyNumberFormat="1" applyFont="1" applyBorder="1"/>
    <xf numFmtId="165" fontId="38" fillId="0" borderId="9" xfId="0" applyNumberFormat="1" applyFont="1" applyBorder="1"/>
    <xf numFmtId="165" fontId="38" fillId="0" borderId="12" xfId="0" applyNumberFormat="1" applyFont="1" applyBorder="1"/>
    <xf numFmtId="165" fontId="38" fillId="0" borderId="22" xfId="0" applyNumberFormat="1" applyFont="1" applyBorder="1"/>
    <xf numFmtId="165" fontId="38" fillId="0" borderId="13" xfId="0" applyNumberFormat="1" applyFont="1" applyBorder="1"/>
    <xf numFmtId="0" fontId="38" fillId="0" borderId="21" xfId="0" applyFont="1" applyBorder="1"/>
    <xf numFmtId="166" fontId="38" fillId="0" borderId="8" xfId="0" applyNumberFormat="1" applyFont="1" applyBorder="1"/>
    <xf numFmtId="166" fontId="38" fillId="0" borderId="21" xfId="0" applyNumberFormat="1" applyFont="1" applyBorder="1"/>
    <xf numFmtId="166" fontId="38" fillId="0" borderId="9" xfId="0" applyNumberFormat="1" applyFont="1" applyBorder="1"/>
    <xf numFmtId="0" fontId="38" fillId="0" borderId="8" xfId="0" applyFont="1" applyBorder="1"/>
    <xf numFmtId="165" fontId="38" fillId="4" borderId="21" xfId="0" applyNumberFormat="1" applyFont="1" applyFill="1" applyBorder="1"/>
    <xf numFmtId="0" fontId="33" fillId="0" borderId="9" xfId="0" applyFont="1" applyBorder="1"/>
    <xf numFmtId="0" fontId="33" fillId="0" borderId="8" xfId="0" applyFont="1" applyBorder="1"/>
    <xf numFmtId="165" fontId="38" fillId="0" borderId="14" xfId="0" applyNumberFormat="1" applyFont="1" applyBorder="1"/>
    <xf numFmtId="0" fontId="39" fillId="0" borderId="8" xfId="0" applyFont="1" applyBorder="1"/>
    <xf numFmtId="0" fontId="39" fillId="0" borderId="29" xfId="0" applyFont="1" applyBorder="1"/>
    <xf numFmtId="0" fontId="39" fillId="0" borderId="6" xfId="0" applyFont="1" applyBorder="1"/>
    <xf numFmtId="165" fontId="38" fillId="4" borderId="29" xfId="0" applyNumberFormat="1" applyFont="1" applyFill="1" applyBorder="1"/>
    <xf numFmtId="0" fontId="38" fillId="0" borderId="50" xfId="0" applyFont="1" applyBorder="1"/>
    <xf numFmtId="165" fontId="38" fillId="4" borderId="20" xfId="0" applyNumberFormat="1" applyFont="1" applyFill="1" applyBorder="1"/>
    <xf numFmtId="165" fontId="38" fillId="4" borderId="9" xfId="0" applyNumberFormat="1" applyFont="1" applyFill="1" applyBorder="1"/>
    <xf numFmtId="0" fontId="39" fillId="4" borderId="20" xfId="0" applyFont="1" applyFill="1" applyBorder="1"/>
    <xf numFmtId="0" fontId="39" fillId="4" borderId="8" xfId="0" applyFont="1" applyFill="1" applyBorder="1"/>
    <xf numFmtId="0" fontId="39" fillId="4" borderId="21" xfId="0" applyFont="1" applyFill="1" applyBorder="1"/>
    <xf numFmtId="0" fontId="39" fillId="4" borderId="6" xfId="0" applyFont="1" applyFill="1" applyBorder="1"/>
    <xf numFmtId="0" fontId="39" fillId="4" borderId="29" xfId="0" applyFont="1" applyFill="1" applyBorder="1"/>
    <xf numFmtId="166" fontId="38" fillId="0" borderId="20" xfId="0" applyNumberFormat="1" applyFont="1" applyBorder="1"/>
    <xf numFmtId="166" fontId="38" fillId="0" borderId="29" xfId="0" applyNumberFormat="1" applyFont="1" applyBorder="1"/>
    <xf numFmtId="0" fontId="39" fillId="0" borderId="20" xfId="0" applyFont="1" applyBorder="1"/>
    <xf numFmtId="165" fontId="38" fillId="0" borderId="16" xfId="0" applyNumberFormat="1" applyFont="1" applyBorder="1"/>
    <xf numFmtId="165" fontId="38" fillId="0" borderId="37" xfId="0" applyNumberFormat="1" applyFont="1" applyBorder="1"/>
    <xf numFmtId="0" fontId="39" fillId="0" borderId="22" xfId="0" applyFont="1" applyBorder="1"/>
    <xf numFmtId="0" fontId="33" fillId="0" borderId="20" xfId="0" applyFont="1" applyBorder="1"/>
    <xf numFmtId="165" fontId="33" fillId="0" borderId="8" xfId="0" applyNumberFormat="1" applyFont="1" applyBorder="1"/>
    <xf numFmtId="0" fontId="33" fillId="0" borderId="29" xfId="0" applyFont="1" applyBorder="1"/>
    <xf numFmtId="0" fontId="16" fillId="4" borderId="27" xfId="0" applyFont="1" applyFill="1" applyBorder="1"/>
    <xf numFmtId="0" fontId="16" fillId="4" borderId="11" xfId="0" applyFont="1" applyFill="1" applyBorder="1"/>
    <xf numFmtId="0" fontId="16" fillId="4" borderId="28" xfId="0" applyFont="1" applyFill="1" applyBorder="1"/>
    <xf numFmtId="44" fontId="19" fillId="4" borderId="15" xfId="0" applyNumberFormat="1" applyFont="1" applyFill="1" applyBorder="1"/>
    <xf numFmtId="44" fontId="16" fillId="8" borderId="59" xfId="0" applyNumberFormat="1" applyFont="1" applyFill="1" applyBorder="1"/>
    <xf numFmtId="165" fontId="16" fillId="0" borderId="21" xfId="0" applyNumberFormat="1" applyFont="1" applyBorder="1"/>
    <xf numFmtId="165" fontId="16" fillId="0" borderId="6" xfId="0" applyNumberFormat="1" applyFont="1" applyBorder="1"/>
    <xf numFmtId="165" fontId="16" fillId="0" borderId="28" xfId="0" applyNumberFormat="1" applyFont="1" applyBorder="1"/>
    <xf numFmtId="165" fontId="16" fillId="0" borderId="41" xfId="0" applyNumberFormat="1" applyFont="1" applyBorder="1"/>
    <xf numFmtId="165" fontId="16" fillId="8" borderId="6" xfId="0" applyNumberFormat="1" applyFont="1" applyFill="1" applyBorder="1"/>
    <xf numFmtId="165" fontId="19" fillId="7" borderId="21" xfId="0" applyNumberFormat="1" applyFont="1" applyFill="1" applyBorder="1"/>
    <xf numFmtId="165" fontId="19" fillId="7" borderId="6" xfId="0" applyNumberFormat="1" applyFont="1" applyFill="1" applyBorder="1"/>
    <xf numFmtId="44" fontId="16" fillId="0" borderId="21" xfId="0" applyNumberFormat="1" applyFont="1" applyBorder="1"/>
    <xf numFmtId="165" fontId="16" fillId="8" borderId="21" xfId="0" applyNumberFormat="1" applyFont="1" applyFill="1" applyBorder="1" applyAlignment="1">
      <alignment horizontal="center"/>
    </xf>
    <xf numFmtId="165" fontId="16" fillId="0" borderId="21" xfId="0" applyNumberFormat="1" applyFont="1" applyBorder="1" applyAlignment="1">
      <alignment horizontal="center"/>
    </xf>
    <xf numFmtId="0" fontId="16" fillId="0" borderId="21" xfId="0" applyFont="1" applyBorder="1"/>
    <xf numFmtId="165" fontId="16" fillId="0" borderId="36" xfId="0" applyNumberFormat="1" applyFont="1" applyBorder="1"/>
    <xf numFmtId="165" fontId="16" fillId="4" borderId="22" xfId="0" applyNumberFormat="1" applyFont="1" applyFill="1" applyBorder="1"/>
    <xf numFmtId="165" fontId="19" fillId="0" borderId="21" xfId="0" applyNumberFormat="1" applyFont="1" applyBorder="1"/>
    <xf numFmtId="165" fontId="38" fillId="4" borderId="49" xfId="0" applyNumberFormat="1" applyFont="1" applyFill="1" applyBorder="1"/>
    <xf numFmtId="165" fontId="38" fillId="4" borderId="51" xfId="0" applyNumberFormat="1" applyFont="1" applyFill="1" applyBorder="1"/>
    <xf numFmtId="165" fontId="19" fillId="7" borderId="12" xfId="0" applyNumberFormat="1" applyFont="1" applyFill="1" applyBorder="1" applyAlignment="1">
      <alignment horizontal="center"/>
    </xf>
    <xf numFmtId="165" fontId="19" fillId="7" borderId="22" xfId="0" applyNumberFormat="1" applyFont="1" applyFill="1" applyBorder="1" applyAlignment="1">
      <alignment horizontal="center"/>
    </xf>
    <xf numFmtId="165" fontId="19" fillId="7" borderId="7" xfId="0" applyNumberFormat="1" applyFont="1" applyFill="1" applyBorder="1"/>
    <xf numFmtId="165" fontId="16" fillId="0" borderId="62" xfId="0" applyNumberFormat="1" applyFont="1" applyBorder="1"/>
    <xf numFmtId="0" fontId="16" fillId="0" borderId="63" xfId="0" applyFont="1" applyBorder="1"/>
    <xf numFmtId="165" fontId="19" fillId="4" borderId="21" xfId="0" applyNumberFormat="1" applyFont="1" applyFill="1" applyBorder="1"/>
    <xf numFmtId="165" fontId="19" fillId="4" borderId="67" xfId="0" applyNumberFormat="1" applyFont="1" applyFill="1" applyBorder="1"/>
    <xf numFmtId="165" fontId="19" fillId="4" borderId="29" xfId="0" applyNumberFormat="1" applyFont="1" applyFill="1" applyBorder="1"/>
    <xf numFmtId="165" fontId="19" fillId="4" borderId="20" xfId="0" applyNumberFormat="1" applyFont="1" applyFill="1" applyBorder="1"/>
    <xf numFmtId="0" fontId="24" fillId="0" borderId="25" xfId="2" applyFont="1" applyBorder="1"/>
    <xf numFmtId="0" fontId="24" fillId="0" borderId="0" xfId="2" applyFont="1"/>
    <xf numFmtId="0" fontId="24" fillId="0" borderId="87" xfId="2" applyFont="1" applyBorder="1"/>
    <xf numFmtId="0" fontId="24" fillId="0" borderId="88" xfId="2" applyFont="1" applyBorder="1"/>
    <xf numFmtId="10" fontId="24" fillId="0" borderId="89" xfId="2" applyNumberFormat="1" applyFont="1" applyBorder="1" applyAlignment="1">
      <alignment horizontal="right"/>
    </xf>
    <xf numFmtId="10" fontId="24" fillId="0" borderId="90" xfId="2" applyNumberFormat="1" applyFont="1" applyBorder="1" applyAlignment="1">
      <alignment horizontal="right"/>
    </xf>
    <xf numFmtId="10" fontId="24" fillId="0" borderId="91" xfId="2" applyNumberFormat="1" applyFont="1" applyBorder="1" applyAlignment="1">
      <alignment horizontal="right"/>
    </xf>
    <xf numFmtId="10" fontId="24" fillId="0" borderId="92" xfId="2" applyNumberFormat="1" applyFont="1" applyBorder="1" applyAlignment="1">
      <alignment horizontal="right"/>
    </xf>
    <xf numFmtId="10" fontId="24" fillId="0" borderId="93" xfId="2" applyNumberFormat="1" applyFont="1" applyBorder="1" applyAlignment="1">
      <alignment horizontal="right"/>
    </xf>
    <xf numFmtId="10" fontId="23" fillId="8" borderId="94" xfId="2" applyNumberFormat="1" applyFont="1" applyFill="1" applyBorder="1" applyAlignment="1">
      <alignment horizontal="right"/>
    </xf>
    <xf numFmtId="165" fontId="13" fillId="8" borderId="86" xfId="2" applyNumberFormat="1" applyFont="1" applyFill="1" applyBorder="1"/>
    <xf numFmtId="0" fontId="0" fillId="0" borderId="53" xfId="0" applyBorder="1"/>
    <xf numFmtId="0" fontId="0" fillId="0" borderId="76" xfId="0" applyBorder="1"/>
    <xf numFmtId="44" fontId="16" fillId="8" borderId="40" xfId="0" applyNumberFormat="1" applyFont="1" applyFill="1" applyBorder="1"/>
    <xf numFmtId="44" fontId="19" fillId="4" borderId="9" xfId="0" applyNumberFormat="1" applyFont="1" applyFill="1" applyBorder="1" applyAlignment="1">
      <alignment horizontal="center"/>
    </xf>
    <xf numFmtId="44" fontId="16" fillId="4" borderId="9" xfId="0" quotePrefix="1" applyNumberFormat="1" applyFont="1" applyFill="1" applyBorder="1"/>
    <xf numFmtId="165" fontId="19" fillId="10" borderId="47" xfId="0" applyNumberFormat="1" applyFont="1" applyFill="1" applyBorder="1"/>
    <xf numFmtId="0" fontId="19" fillId="10" borderId="15" xfId="0" applyFont="1" applyFill="1" applyBorder="1"/>
    <xf numFmtId="165" fontId="19" fillId="10" borderId="14" xfId="0" applyNumberFormat="1" applyFont="1" applyFill="1" applyBorder="1"/>
    <xf numFmtId="165" fontId="19" fillId="10" borderId="62" xfId="0" applyNumberFormat="1" applyFont="1" applyFill="1" applyBorder="1"/>
    <xf numFmtId="165" fontId="19" fillId="10" borderId="15" xfId="0" applyNumberFormat="1" applyFont="1" applyFill="1" applyBorder="1"/>
    <xf numFmtId="165" fontId="19" fillId="10" borderId="64" xfId="0" applyNumberFormat="1" applyFont="1" applyFill="1" applyBorder="1"/>
    <xf numFmtId="165" fontId="19" fillId="10" borderId="46" xfId="0" applyNumberFormat="1" applyFont="1" applyFill="1" applyBorder="1"/>
    <xf numFmtId="165" fontId="19" fillId="7" borderId="100" xfId="0" applyNumberFormat="1" applyFont="1" applyFill="1" applyBorder="1"/>
    <xf numFmtId="165" fontId="19" fillId="7" borderId="101" xfId="0" applyNumberFormat="1" applyFont="1" applyFill="1" applyBorder="1"/>
    <xf numFmtId="165" fontId="19" fillId="7" borderId="102" xfId="0" applyNumberFormat="1" applyFont="1" applyFill="1" applyBorder="1"/>
    <xf numFmtId="165" fontId="19" fillId="7" borderId="102" xfId="0" applyNumberFormat="1" applyFont="1" applyFill="1" applyBorder="1" applyAlignment="1">
      <alignment horizontal="center"/>
    </xf>
    <xf numFmtId="165" fontId="19" fillId="7" borderId="103" xfId="0" applyNumberFormat="1" applyFont="1" applyFill="1" applyBorder="1" applyAlignment="1">
      <alignment horizontal="center"/>
    </xf>
    <xf numFmtId="165" fontId="19" fillId="7" borderId="104" xfId="0" applyNumberFormat="1" applyFont="1" applyFill="1" applyBorder="1" applyAlignment="1">
      <alignment horizontal="center"/>
    </xf>
    <xf numFmtId="165" fontId="19" fillId="7" borderId="103" xfId="0" applyNumberFormat="1" applyFont="1" applyFill="1" applyBorder="1"/>
    <xf numFmtId="165" fontId="19" fillId="7" borderId="99" xfId="0" applyNumberFormat="1" applyFont="1" applyFill="1" applyBorder="1"/>
    <xf numFmtId="165" fontId="38" fillId="4" borderId="13" xfId="0" applyNumberFormat="1" applyFont="1" applyFill="1" applyBorder="1"/>
    <xf numFmtId="165" fontId="38" fillId="4" borderId="12" xfId="0" applyNumberFormat="1" applyFont="1" applyFill="1" applyBorder="1"/>
    <xf numFmtId="165" fontId="38" fillId="4" borderId="22" xfId="0" applyNumberFormat="1" applyFont="1" applyFill="1" applyBorder="1"/>
    <xf numFmtId="0" fontId="38" fillId="4" borderId="13" xfId="0" applyFont="1" applyFill="1" applyBorder="1"/>
    <xf numFmtId="0" fontId="38" fillId="4" borderId="7" xfId="0" applyFont="1" applyFill="1" applyBorder="1"/>
    <xf numFmtId="0" fontId="38" fillId="4" borderId="9" xfId="0" applyFont="1" applyFill="1" applyBorder="1"/>
    <xf numFmtId="0" fontId="38" fillId="4" borderId="6" xfId="0" applyFont="1" applyFill="1" applyBorder="1"/>
    <xf numFmtId="0" fontId="38" fillId="4" borderId="21" xfId="0" applyFont="1" applyFill="1" applyBorder="1"/>
    <xf numFmtId="166" fontId="38" fillId="4" borderId="9" xfId="0" applyNumberFormat="1" applyFont="1" applyFill="1" applyBorder="1"/>
    <xf numFmtId="166" fontId="38" fillId="4" borderId="8" xfId="0" applyNumberFormat="1" applyFont="1" applyFill="1" applyBorder="1"/>
    <xf numFmtId="166" fontId="38" fillId="4" borderId="21" xfId="0" applyNumberFormat="1" applyFont="1" applyFill="1" applyBorder="1"/>
    <xf numFmtId="165" fontId="16" fillId="4" borderId="21" xfId="0" applyNumberFormat="1" applyFont="1" applyFill="1" applyBorder="1" applyAlignment="1">
      <alignment horizontal="center"/>
    </xf>
    <xf numFmtId="165" fontId="38" fillId="4" borderId="13" xfId="0" applyNumberFormat="1" applyFont="1" applyFill="1" applyBorder="1" applyAlignment="1">
      <alignment horizontal="center"/>
    </xf>
    <xf numFmtId="165" fontId="38" fillId="4" borderId="12" xfId="0" applyNumberFormat="1" applyFont="1" applyFill="1" applyBorder="1" applyAlignment="1">
      <alignment horizontal="center"/>
    </xf>
    <xf numFmtId="0" fontId="38" fillId="4" borderId="12" xfId="0" applyFont="1" applyFill="1" applyBorder="1"/>
    <xf numFmtId="0" fontId="38" fillId="4" borderId="22" xfId="0" applyFont="1" applyFill="1" applyBorder="1"/>
    <xf numFmtId="0" fontId="38" fillId="4" borderId="0" xfId="0" applyFont="1" applyFill="1"/>
    <xf numFmtId="0" fontId="38" fillId="4" borderId="29" xfId="0" applyFont="1" applyFill="1" applyBorder="1"/>
    <xf numFmtId="0" fontId="14" fillId="4" borderId="31" xfId="0" applyFont="1" applyFill="1" applyBorder="1"/>
    <xf numFmtId="0" fontId="16" fillId="4" borderId="2" xfId="0" applyFont="1" applyFill="1" applyBorder="1"/>
    <xf numFmtId="165" fontId="16" fillId="4" borderId="31" xfId="0" applyNumberFormat="1" applyFont="1" applyFill="1" applyBorder="1"/>
    <xf numFmtId="165" fontId="19" fillId="4" borderId="0" xfId="0" applyNumberFormat="1" applyFont="1" applyFill="1"/>
    <xf numFmtId="165" fontId="16" fillId="4" borderId="15" xfId="0" applyNumberFormat="1" applyFont="1" applyFill="1" applyBorder="1"/>
    <xf numFmtId="165" fontId="16" fillId="4" borderId="14" xfId="0" applyNumberFormat="1" applyFont="1" applyFill="1" applyBorder="1"/>
    <xf numFmtId="165" fontId="16" fillId="4" borderId="62" xfId="0" applyNumberFormat="1" applyFont="1" applyFill="1" applyBorder="1"/>
    <xf numFmtId="0" fontId="16" fillId="4" borderId="15" xfId="0" applyFont="1" applyFill="1" applyBorder="1"/>
    <xf numFmtId="0" fontId="16" fillId="4" borderId="46" xfId="0" applyFont="1" applyFill="1" applyBorder="1"/>
    <xf numFmtId="0" fontId="4" fillId="4" borderId="50" xfId="0" applyFont="1" applyFill="1" applyBorder="1"/>
    <xf numFmtId="165" fontId="4" fillId="4" borderId="49" xfId="0" applyNumberFormat="1" applyFont="1" applyFill="1" applyBorder="1"/>
    <xf numFmtId="0" fontId="4" fillId="4" borderId="53" xfId="0" applyFont="1" applyFill="1" applyBorder="1"/>
    <xf numFmtId="0" fontId="4" fillId="4" borderId="52" xfId="0" applyFont="1" applyFill="1" applyBorder="1"/>
    <xf numFmtId="0" fontId="4" fillId="4" borderId="63" xfId="0" applyFont="1" applyFill="1" applyBorder="1"/>
    <xf numFmtId="0" fontId="4" fillId="4" borderId="54" xfId="0" applyFont="1" applyFill="1" applyBorder="1"/>
    <xf numFmtId="165" fontId="4" fillId="4" borderId="21" xfId="0" applyNumberFormat="1" applyFont="1" applyFill="1" applyBorder="1"/>
    <xf numFmtId="0" fontId="4" fillId="4" borderId="9" xfId="0" applyFont="1" applyFill="1" applyBorder="1"/>
    <xf numFmtId="0" fontId="4" fillId="4" borderId="8" xfId="0" applyFont="1" applyFill="1" applyBorder="1"/>
    <xf numFmtId="0" fontId="4" fillId="4" borderId="21" xfId="0" applyFont="1" applyFill="1" applyBorder="1"/>
    <xf numFmtId="0" fontId="4" fillId="4" borderId="6" xfId="0" applyFont="1" applyFill="1" applyBorder="1"/>
    <xf numFmtId="165" fontId="19" fillId="4" borderId="20" xfId="0" applyNumberFormat="1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165" fontId="4" fillId="4" borderId="29" xfId="0" applyNumberFormat="1" applyFont="1" applyFill="1" applyBorder="1"/>
    <xf numFmtId="166" fontId="4" fillId="4" borderId="8" xfId="0" applyNumberFormat="1" applyFont="1" applyFill="1" applyBorder="1"/>
    <xf numFmtId="166" fontId="4" fillId="4" borderId="9" xfId="0" applyNumberFormat="1" applyFont="1" applyFill="1" applyBorder="1"/>
    <xf numFmtId="166" fontId="4" fillId="4" borderId="29" xfId="0" applyNumberFormat="1" applyFont="1" applyFill="1" applyBorder="1"/>
    <xf numFmtId="165" fontId="7" fillId="4" borderId="8" xfId="0" applyNumberFormat="1" applyFont="1" applyFill="1" applyBorder="1"/>
    <xf numFmtId="165" fontId="19" fillId="4" borderId="9" xfId="0" applyNumberFormat="1" applyFont="1" applyFill="1" applyBorder="1" applyAlignment="1">
      <alignment horizontal="center" vertical="center"/>
    </xf>
    <xf numFmtId="165" fontId="19" fillId="4" borderId="8" xfId="0" applyNumberFormat="1" applyFont="1" applyFill="1" applyBorder="1" applyAlignment="1">
      <alignment horizontal="center" vertical="center"/>
    </xf>
    <xf numFmtId="165" fontId="19" fillId="4" borderId="29" xfId="0" applyNumberFormat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165" fontId="16" fillId="8" borderId="69" xfId="0" applyNumberFormat="1" applyFont="1" applyFill="1" applyBorder="1"/>
    <xf numFmtId="0" fontId="14" fillId="4" borderId="20" xfId="0" applyFont="1" applyFill="1" applyBorder="1"/>
    <xf numFmtId="0" fontId="14" fillId="4" borderId="29" xfId="0" applyFont="1" applyFill="1" applyBorder="1"/>
    <xf numFmtId="165" fontId="19" fillId="9" borderId="24" xfId="0" applyNumberFormat="1" applyFont="1" applyFill="1" applyBorder="1"/>
    <xf numFmtId="165" fontId="4" fillId="4" borderId="20" xfId="0" applyNumberFormat="1" applyFont="1" applyFill="1" applyBorder="1"/>
    <xf numFmtId="0" fontId="7" fillId="4" borderId="16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4" borderId="37" xfId="0" applyFont="1" applyFill="1" applyBorder="1"/>
    <xf numFmtId="0" fontId="7" fillId="4" borderId="7" xfId="0" applyFont="1" applyFill="1" applyBorder="1"/>
    <xf numFmtId="165" fontId="19" fillId="7" borderId="24" xfId="0" applyNumberFormat="1" applyFont="1" applyFill="1" applyBorder="1"/>
    <xf numFmtId="165" fontId="19" fillId="7" borderId="71" xfId="0" applyNumberFormat="1" applyFont="1" applyFill="1" applyBorder="1"/>
    <xf numFmtId="165" fontId="19" fillId="7" borderId="72" xfId="0" applyNumberFormat="1" applyFont="1" applyFill="1" applyBorder="1"/>
    <xf numFmtId="165" fontId="19" fillId="7" borderId="70" xfId="0" applyNumberFormat="1" applyFont="1" applyFill="1" applyBorder="1"/>
    <xf numFmtId="165" fontId="19" fillId="4" borderId="68" xfId="0" applyNumberFormat="1" applyFont="1" applyFill="1" applyBorder="1"/>
    <xf numFmtId="165" fontId="19" fillId="4" borderId="55" xfId="0" applyNumberFormat="1" applyFont="1" applyFill="1" applyBorder="1"/>
    <xf numFmtId="165" fontId="19" fillId="7" borderId="43" xfId="0" applyNumberFormat="1" applyFont="1" applyFill="1" applyBorder="1"/>
    <xf numFmtId="165" fontId="19" fillId="7" borderId="60" xfId="0" applyNumberFormat="1" applyFont="1" applyFill="1" applyBorder="1"/>
    <xf numFmtId="0" fontId="7" fillId="4" borderId="48" xfId="0" applyFont="1" applyFill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2" xfId="0" applyFont="1" applyFill="1" applyBorder="1"/>
    <xf numFmtId="0" fontId="7" fillId="4" borderId="53" xfId="0" applyFont="1" applyFill="1" applyBorder="1"/>
    <xf numFmtId="0" fontId="7" fillId="4" borderId="51" xfId="0" applyFont="1" applyFill="1" applyBorder="1"/>
    <xf numFmtId="165" fontId="19" fillId="5" borderId="65" xfId="0" applyNumberFormat="1" applyFont="1" applyFill="1" applyBorder="1"/>
    <xf numFmtId="165" fontId="19" fillId="5" borderId="15" xfId="0" applyNumberFormat="1" applyFont="1" applyFill="1" applyBorder="1"/>
    <xf numFmtId="165" fontId="19" fillId="5" borderId="62" xfId="0" applyNumberFormat="1" applyFont="1" applyFill="1" applyBorder="1"/>
    <xf numFmtId="165" fontId="19" fillId="7" borderId="66" xfId="0" applyNumberFormat="1" applyFont="1" applyFill="1" applyBorder="1"/>
    <xf numFmtId="0" fontId="14" fillId="4" borderId="21" xfId="0" applyFont="1" applyFill="1" applyBorder="1"/>
    <xf numFmtId="165" fontId="14" fillId="4" borderId="8" xfId="0" applyNumberFormat="1" applyFont="1" applyFill="1" applyBorder="1"/>
    <xf numFmtId="165" fontId="16" fillId="4" borderId="20" xfId="0" applyNumberFormat="1" applyFont="1" applyFill="1" applyBorder="1" applyAlignment="1">
      <alignment horizontal="center"/>
    </xf>
    <xf numFmtId="0" fontId="7" fillId="4" borderId="41" xfId="0" applyFont="1" applyFill="1" applyBorder="1"/>
    <xf numFmtId="165" fontId="16" fillId="8" borderId="74" xfId="0" applyNumberFormat="1" applyFont="1" applyFill="1" applyBorder="1"/>
    <xf numFmtId="165" fontId="16" fillId="8" borderId="45" xfId="0" applyNumberFormat="1" applyFont="1" applyFill="1" applyBorder="1"/>
    <xf numFmtId="0" fontId="34" fillId="8" borderId="105" xfId="2" applyFont="1" applyFill="1" applyBorder="1"/>
    <xf numFmtId="0" fontId="34" fillId="8" borderId="106" xfId="2" applyFont="1" applyFill="1" applyBorder="1"/>
    <xf numFmtId="0" fontId="0" fillId="0" borderId="107" xfId="0" applyBorder="1"/>
    <xf numFmtId="10" fontId="23" fillId="8" borderId="108" xfId="2" applyNumberFormat="1" applyFont="1" applyFill="1" applyBorder="1" applyAlignment="1">
      <alignment horizontal="right"/>
    </xf>
    <xf numFmtId="10" fontId="23" fillId="8" borderId="107" xfId="2" applyNumberFormat="1" applyFont="1" applyFill="1" applyBorder="1" applyAlignment="1">
      <alignment horizontal="right"/>
    </xf>
    <xf numFmtId="0" fontId="0" fillId="0" borderId="109" xfId="0" applyBorder="1"/>
    <xf numFmtId="165" fontId="34" fillId="8" borderId="110" xfId="2" applyNumberFormat="1" applyFont="1" applyFill="1" applyBorder="1"/>
    <xf numFmtId="0" fontId="17" fillId="3" borderId="1" xfId="0" applyFont="1" applyFill="1" applyBorder="1" applyAlignment="1">
      <alignment horizontal="center" vertical="top"/>
    </xf>
    <xf numFmtId="0" fontId="4" fillId="4" borderId="20" xfId="0" applyFont="1" applyFill="1" applyBorder="1" applyAlignment="1">
      <alignment horizontal="center"/>
    </xf>
    <xf numFmtId="0" fontId="4" fillId="0" borderId="8" xfId="0" applyFont="1" applyBorder="1"/>
    <xf numFmtId="0" fontId="17" fillId="3" borderId="12" xfId="0" applyFont="1" applyFill="1" applyBorder="1" applyAlignment="1">
      <alignment horizontal="center" vertical="center"/>
    </xf>
    <xf numFmtId="44" fontId="16" fillId="8" borderId="9" xfId="0" applyNumberFormat="1" applyFont="1" applyFill="1" applyBorder="1"/>
    <xf numFmtId="0" fontId="13" fillId="6" borderId="46" xfId="0" applyFont="1" applyFill="1" applyBorder="1"/>
    <xf numFmtId="165" fontId="19" fillId="5" borderId="111" xfId="0" applyNumberFormat="1" applyFont="1" applyFill="1" applyBorder="1"/>
    <xf numFmtId="165" fontId="19" fillId="9" borderId="72" xfId="0" applyNumberFormat="1" applyFont="1" applyFill="1" applyBorder="1"/>
    <xf numFmtId="165" fontId="19" fillId="4" borderId="73" xfId="0" applyNumberFormat="1" applyFont="1" applyFill="1" applyBorder="1"/>
    <xf numFmtId="0" fontId="7" fillId="4" borderId="54" xfId="0" applyFont="1" applyFill="1" applyBorder="1"/>
    <xf numFmtId="165" fontId="19" fillId="5" borderId="46" xfId="0" applyNumberFormat="1" applyFont="1" applyFill="1" applyBorder="1"/>
    <xf numFmtId="0" fontId="13" fillId="6" borderId="64" xfId="0" applyFont="1" applyFill="1" applyBorder="1"/>
    <xf numFmtId="44" fontId="19" fillId="6" borderId="119" xfId="0" applyNumberFormat="1" applyFont="1" applyFill="1" applyBorder="1"/>
    <xf numFmtId="44" fontId="19" fillId="6" borderId="118" xfId="0" applyNumberFormat="1" applyFont="1" applyFill="1" applyBorder="1"/>
    <xf numFmtId="44" fontId="19" fillId="6" borderId="14" xfId="0" applyNumberFormat="1" applyFont="1" applyFill="1" applyBorder="1"/>
    <xf numFmtId="0" fontId="20" fillId="7" borderId="112" xfId="0" applyFont="1" applyFill="1" applyBorder="1"/>
    <xf numFmtId="44" fontId="19" fillId="7" borderId="113" xfId="0" applyNumberFormat="1" applyFont="1" applyFill="1" applyBorder="1"/>
    <xf numFmtId="44" fontId="19" fillId="7" borderId="114" xfId="0" applyNumberFormat="1" applyFont="1" applyFill="1" applyBorder="1"/>
    <xf numFmtId="44" fontId="19" fillId="7" borderId="118" xfId="0" applyNumberFormat="1" applyFont="1" applyFill="1" applyBorder="1"/>
    <xf numFmtId="44" fontId="16" fillId="7" borderId="118" xfId="0" applyNumberFormat="1" applyFont="1" applyFill="1" applyBorder="1"/>
    <xf numFmtId="44" fontId="16" fillId="7" borderId="117" xfId="0" applyNumberFormat="1" applyFont="1" applyFill="1" applyBorder="1"/>
    <xf numFmtId="44" fontId="16" fillId="7" borderId="114" xfId="0" applyNumberFormat="1" applyFont="1" applyFill="1" applyBorder="1"/>
    <xf numFmtId="44" fontId="7" fillId="7" borderId="115" xfId="0" applyNumberFormat="1" applyFont="1" applyFill="1" applyBorder="1"/>
    <xf numFmtId="44" fontId="7" fillId="7" borderId="114" xfId="0" applyNumberFormat="1" applyFont="1" applyFill="1" applyBorder="1"/>
    <xf numFmtId="44" fontId="7" fillId="7" borderId="116" xfId="0" applyNumberFormat="1" applyFont="1" applyFill="1" applyBorder="1"/>
    <xf numFmtId="44" fontId="16" fillId="7" borderId="113" xfId="0" applyNumberFormat="1" applyFont="1" applyFill="1" applyBorder="1"/>
    <xf numFmtId="44" fontId="16" fillId="7" borderId="8" xfId="0" applyNumberFormat="1" applyFont="1" applyFill="1" applyBorder="1"/>
    <xf numFmtId="44" fontId="16" fillId="7" borderId="120" xfId="0" applyNumberFormat="1" applyFont="1" applyFill="1" applyBorder="1"/>
    <xf numFmtId="0" fontId="20" fillId="7" borderId="121" xfId="0" applyFont="1" applyFill="1" applyBorder="1"/>
    <xf numFmtId="44" fontId="16" fillId="7" borderId="115" xfId="0" applyNumberFormat="1" applyFont="1" applyFill="1" applyBorder="1"/>
    <xf numFmtId="44" fontId="19" fillId="6" borderId="122" xfId="0" applyNumberFormat="1" applyFont="1" applyFill="1" applyBorder="1"/>
    <xf numFmtId="44" fontId="16" fillId="7" borderId="116" xfId="0" applyNumberFormat="1" applyFont="1" applyFill="1" applyBorder="1"/>
    <xf numFmtId="44" fontId="19" fillId="7" borderId="115" xfId="0" applyNumberFormat="1" applyFont="1" applyFill="1" applyBorder="1"/>
    <xf numFmtId="44" fontId="7" fillId="7" borderId="120" xfId="0" applyNumberFormat="1" applyFont="1" applyFill="1" applyBorder="1"/>
    <xf numFmtId="44" fontId="16" fillId="7" borderId="62" xfId="0" applyNumberFormat="1" applyFont="1" applyFill="1" applyBorder="1"/>
    <xf numFmtId="165" fontId="19" fillId="6" borderId="120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0" fillId="3" borderId="4" xfId="0" applyFont="1" applyFill="1" applyBorder="1" applyAlignment="1">
      <alignment horizontal="left"/>
    </xf>
    <xf numFmtId="0" fontId="20" fillId="3" borderId="19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/>
    </xf>
    <xf numFmtId="0" fontId="40" fillId="8" borderId="3" xfId="2" applyFont="1" applyFill="1" applyBorder="1" applyAlignment="1">
      <alignment horizontal="center"/>
    </xf>
    <xf numFmtId="0" fontId="40" fillId="8" borderId="95" xfId="2" applyFont="1" applyFill="1" applyBorder="1" applyAlignment="1">
      <alignment horizontal="center"/>
    </xf>
    <xf numFmtId="0" fontId="40" fillId="8" borderId="96" xfId="2" applyFont="1" applyFill="1" applyBorder="1" applyAlignment="1">
      <alignment horizontal="center"/>
    </xf>
    <xf numFmtId="0" fontId="40" fillId="8" borderId="97" xfId="2" applyFont="1" applyFill="1" applyBorder="1" applyAlignment="1">
      <alignment horizontal="center"/>
    </xf>
    <xf numFmtId="0" fontId="40" fillId="8" borderId="98" xfId="2" applyFont="1" applyFill="1" applyBorder="1" applyAlignment="1">
      <alignment horizontal="center"/>
    </xf>
    <xf numFmtId="0" fontId="9" fillId="5" borderId="0" xfId="2" applyFont="1" applyFill="1" applyAlignment="1">
      <alignment horizontal="center"/>
    </xf>
    <xf numFmtId="0" fontId="6" fillId="5" borderId="0" xfId="2" applyFont="1" applyFill="1" applyAlignment="1">
      <alignment horizontal="center"/>
    </xf>
    <xf numFmtId="0" fontId="17" fillId="3" borderId="6" xfId="0" applyFont="1" applyFill="1" applyBorder="1" applyAlignment="1">
      <alignment horizontal="center" vertical="top" wrapText="1"/>
    </xf>
    <xf numFmtId="0" fontId="17" fillId="3" borderId="123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 vertical="top" wrapText="1"/>
    </xf>
  </cellXfs>
  <cellStyles count="3">
    <cellStyle name="Normale" xfId="0" builtinId="0"/>
    <cellStyle name="Normale 2" xfId="1" xr:uid="{00000000-0005-0000-0000-000001000000}"/>
    <cellStyle name="Normale 3" xfId="2" xr:uid="{7E11EF85-5D86-45A3-8BCA-7F94DE5D9B3B}"/>
  </cellStyles>
  <dxfs count="0"/>
  <tableStyles count="0" defaultTableStyle="TableStyleMedium9" defaultPivotStyle="PivotStyleLight16"/>
  <colors>
    <mruColors>
      <color rgb="FFCA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1</xdr:col>
      <xdr:colOff>1181100</xdr:colOff>
      <xdr:row>0</xdr:row>
      <xdr:rowOff>390525</xdr:rowOff>
    </xdr:to>
    <xdr:pic>
      <xdr:nvPicPr>
        <xdr:cNvPr id="1416" name="Immagine 26" descr="1OMCeO_logo trasparente_tesserino">
          <a:extLst>
            <a:ext uri="{FF2B5EF4-FFF2-40B4-BE49-F238E27FC236}">
              <a16:creationId xmlns:a16="http://schemas.microsoft.com/office/drawing/2014/main" id="{2571B53B-78A6-419C-94B3-BE91FC31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32657</xdr:colOff>
      <xdr:row>73</xdr:row>
      <xdr:rowOff>7825</xdr:rowOff>
    </xdr:from>
    <xdr:to>
      <xdr:col>1</xdr:col>
      <xdr:colOff>1194707</xdr:colOff>
      <xdr:row>73</xdr:row>
      <xdr:rowOff>379299</xdr:rowOff>
    </xdr:to>
    <xdr:pic>
      <xdr:nvPicPr>
        <xdr:cNvPr id="1417" name="Immagine 26" descr="1OMCeO_logo trasparente_tesserino">
          <a:extLst>
            <a:ext uri="{FF2B5EF4-FFF2-40B4-BE49-F238E27FC236}">
              <a16:creationId xmlns:a16="http://schemas.microsoft.com/office/drawing/2014/main" id="{AC7B3DB6-87A2-4B84-B093-9D05B368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6" y="10723450"/>
          <a:ext cx="1162050" cy="371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139</xdr:row>
      <xdr:rowOff>27895</xdr:rowOff>
    </xdr:from>
    <xdr:to>
      <xdr:col>1</xdr:col>
      <xdr:colOff>1209675</xdr:colOff>
      <xdr:row>139</xdr:row>
      <xdr:rowOff>399370</xdr:rowOff>
    </xdr:to>
    <xdr:pic>
      <xdr:nvPicPr>
        <xdr:cNvPr id="1418" name="Immagine 26" descr="1OMCeO_logo trasparente_tesserino">
          <a:extLst>
            <a:ext uri="{FF2B5EF4-FFF2-40B4-BE49-F238E27FC236}">
              <a16:creationId xmlns:a16="http://schemas.microsoft.com/office/drawing/2014/main" id="{D5358ADF-14D3-45BE-99CA-7F77FA06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34" y="21263542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45584</xdr:colOff>
      <xdr:row>215</xdr:row>
      <xdr:rowOff>20751</xdr:rowOff>
    </xdr:from>
    <xdr:to>
      <xdr:col>1</xdr:col>
      <xdr:colOff>1207634</xdr:colOff>
      <xdr:row>215</xdr:row>
      <xdr:rowOff>392226</xdr:rowOff>
    </xdr:to>
    <xdr:pic>
      <xdr:nvPicPr>
        <xdr:cNvPr id="1419" name="Immagine 26" descr="1OMCeO_logo trasparente_tesserino">
          <a:extLst>
            <a:ext uri="{FF2B5EF4-FFF2-40B4-BE49-F238E27FC236}">
              <a16:creationId xmlns:a16="http://schemas.microsoft.com/office/drawing/2014/main" id="{19123DDE-695A-4EDE-A588-828DF618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3" y="31920997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55110</xdr:colOff>
      <xdr:row>291</xdr:row>
      <xdr:rowOff>23812</xdr:rowOff>
    </xdr:from>
    <xdr:to>
      <xdr:col>1</xdr:col>
      <xdr:colOff>1217160</xdr:colOff>
      <xdr:row>291</xdr:row>
      <xdr:rowOff>395287</xdr:rowOff>
    </xdr:to>
    <xdr:pic>
      <xdr:nvPicPr>
        <xdr:cNvPr id="7" name="Immagine 26" descr="1OMCeO_logo trasparente_tesserino">
          <a:extLst>
            <a:ext uri="{FF2B5EF4-FFF2-40B4-BE49-F238E27FC236}">
              <a16:creationId xmlns:a16="http://schemas.microsoft.com/office/drawing/2014/main" id="{132261A3-0311-4622-BE7B-A53775D5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9" y="42401558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0</xdr:col>
      <xdr:colOff>1190625</xdr:colOff>
      <xdr:row>0</xdr:row>
      <xdr:rowOff>390525</xdr:rowOff>
    </xdr:to>
    <xdr:pic>
      <xdr:nvPicPr>
        <xdr:cNvPr id="2050" name="Immagine 26" descr="1OMCeO_logo trasparente_tesserino">
          <a:extLst>
            <a:ext uri="{FF2B5EF4-FFF2-40B4-BE49-F238E27FC236}">
              <a16:creationId xmlns:a16="http://schemas.microsoft.com/office/drawing/2014/main" id="{C1C8E78A-8AF3-404F-894C-A9087C29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1190625</xdr:colOff>
      <xdr:row>0</xdr:row>
      <xdr:rowOff>400050</xdr:rowOff>
    </xdr:to>
    <xdr:pic>
      <xdr:nvPicPr>
        <xdr:cNvPr id="3074" name="Immagine 26" descr="1OMCeO_logo trasparente_tesserino">
          <a:extLst>
            <a:ext uri="{FF2B5EF4-FFF2-40B4-BE49-F238E27FC236}">
              <a16:creationId xmlns:a16="http://schemas.microsoft.com/office/drawing/2014/main" id="{76AAAA2C-D195-4CD3-9F20-EB858F26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0</xdr:col>
      <xdr:colOff>1200150</xdr:colOff>
      <xdr:row>0</xdr:row>
      <xdr:rowOff>390525</xdr:rowOff>
    </xdr:to>
    <xdr:pic>
      <xdr:nvPicPr>
        <xdr:cNvPr id="4098" name="Immagine 26" descr="1OMCeO_logo trasparente_tesserino">
          <a:extLst>
            <a:ext uri="{FF2B5EF4-FFF2-40B4-BE49-F238E27FC236}">
              <a16:creationId xmlns:a16="http://schemas.microsoft.com/office/drawing/2014/main" id="{26B67E72-CEAD-4C99-9D64-8782D068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162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57150</xdr:rowOff>
    </xdr:from>
    <xdr:to>
      <xdr:col>1</xdr:col>
      <xdr:colOff>2054344</xdr:colOff>
      <xdr:row>0</xdr:row>
      <xdr:rowOff>664845</xdr:rowOff>
    </xdr:to>
    <xdr:pic>
      <xdr:nvPicPr>
        <xdr:cNvPr id="3" name="Immagine 26" descr="1OMCeO_logo trasparente_tesserino">
          <a:extLst>
            <a:ext uri="{FF2B5EF4-FFF2-40B4-BE49-F238E27FC236}">
              <a16:creationId xmlns:a16="http://schemas.microsoft.com/office/drawing/2014/main" id="{B721CA76-3F88-44A6-9957-18C9C811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987669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9"/>
  <sheetViews>
    <sheetView tabSelected="1" topLeftCell="A279" zoomScale="112" zoomScaleNormal="112" workbookViewId="0">
      <selection activeCell="U298" sqref="U298"/>
    </sheetView>
  </sheetViews>
  <sheetFormatPr defaultRowHeight="12.75" x14ac:dyDescent="0.2"/>
  <cols>
    <col min="1" max="1" width="0.28515625" customWidth="1"/>
    <col min="2" max="2" width="39.85546875" customWidth="1"/>
    <col min="3" max="3" width="12.28515625" customWidth="1"/>
    <col min="4" max="4" width="9.7109375" customWidth="1"/>
    <col min="5" max="5" width="12.28515625" customWidth="1"/>
    <col min="6" max="6" width="12.42578125" customWidth="1"/>
    <col min="7" max="7" width="10.85546875" customWidth="1"/>
    <col min="8" max="9" width="12.28515625" customWidth="1"/>
    <col min="10" max="11" width="11" customWidth="1"/>
    <col min="12" max="12" width="10" customWidth="1"/>
    <col min="13" max="13" width="11.28515625" customWidth="1"/>
    <col min="14" max="14" width="9.7109375" customWidth="1"/>
    <col min="15" max="15" width="12.85546875" customWidth="1"/>
    <col min="16" max="16" width="12.28515625" customWidth="1"/>
    <col min="17" max="17" width="11.7109375" customWidth="1"/>
    <col min="18" max="18" width="11.140625" customWidth="1"/>
    <col min="19" max="20" width="0.28515625" customWidth="1"/>
  </cols>
  <sheetData>
    <row r="1" spans="1:18" ht="31.9" customHeight="1" x14ac:dyDescent="0.2"/>
    <row r="2" spans="1:18" ht="28.9" customHeight="1" x14ac:dyDescent="0.4">
      <c r="B2" s="660" t="s">
        <v>274</v>
      </c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82">
        <v>1</v>
      </c>
    </row>
    <row r="3" spans="1:18" ht="1.9" customHeight="1" x14ac:dyDescent="0.35">
      <c r="B3" s="3"/>
      <c r="C3" s="3"/>
      <c r="D3" s="3"/>
      <c r="E3" s="3"/>
      <c r="F3" s="3"/>
      <c r="G3" s="31"/>
      <c r="H3" s="32"/>
      <c r="I3" s="33"/>
      <c r="J3" s="40"/>
      <c r="K3" s="40"/>
      <c r="L3" s="40"/>
      <c r="M3" s="40"/>
      <c r="N3" s="40"/>
      <c r="O3" s="40"/>
      <c r="P3" s="40"/>
      <c r="Q3" s="40"/>
      <c r="R3" s="40"/>
    </row>
    <row r="4" spans="1:18" ht="15.6" customHeight="1" x14ac:dyDescent="0.35">
      <c r="A4" s="51"/>
      <c r="B4" s="101"/>
      <c r="C4" s="109" t="s">
        <v>49</v>
      </c>
      <c r="D4" s="102"/>
      <c r="E4" s="102"/>
      <c r="F4" s="102"/>
      <c r="G4" s="102"/>
      <c r="H4" s="102"/>
      <c r="I4" s="103"/>
      <c r="J4" s="657" t="s">
        <v>31</v>
      </c>
      <c r="K4" s="658"/>
      <c r="L4" s="658"/>
      <c r="M4" s="658"/>
      <c r="N4" s="659"/>
      <c r="O4" s="658" t="s">
        <v>32</v>
      </c>
      <c r="P4" s="658"/>
      <c r="Q4" s="659"/>
      <c r="R4" s="104"/>
    </row>
    <row r="5" spans="1:18" ht="15.6" customHeight="1" x14ac:dyDescent="0.35">
      <c r="A5" s="51"/>
      <c r="B5" s="105" t="s">
        <v>0</v>
      </c>
      <c r="C5" s="4" t="s">
        <v>28</v>
      </c>
      <c r="D5" s="114"/>
      <c r="E5" s="36"/>
      <c r="F5" s="37"/>
      <c r="G5" s="114" t="s">
        <v>22</v>
      </c>
      <c r="H5" s="5"/>
      <c r="I5" s="6"/>
      <c r="J5" s="41"/>
      <c r="K5" s="38"/>
      <c r="L5" s="92"/>
      <c r="M5" s="89"/>
      <c r="N5" s="42"/>
      <c r="O5" s="30"/>
      <c r="P5" s="94"/>
      <c r="Q5" s="95"/>
      <c r="R5" s="96"/>
    </row>
    <row r="6" spans="1:18" ht="27" customHeight="1" x14ac:dyDescent="0.2">
      <c r="B6" s="7"/>
      <c r="C6" s="45" t="s">
        <v>18</v>
      </c>
      <c r="D6" s="621" t="s">
        <v>19</v>
      </c>
      <c r="E6" s="46" t="s">
        <v>20</v>
      </c>
      <c r="F6" s="62" t="s">
        <v>40</v>
      </c>
      <c r="G6" s="61" t="s">
        <v>39</v>
      </c>
      <c r="H6" s="46" t="s">
        <v>1</v>
      </c>
      <c r="I6" s="47" t="s">
        <v>35</v>
      </c>
      <c r="J6" s="48" t="s">
        <v>275</v>
      </c>
      <c r="K6" s="49" t="s">
        <v>29</v>
      </c>
      <c r="L6" s="93" t="s">
        <v>30</v>
      </c>
      <c r="M6" s="90" t="s">
        <v>1</v>
      </c>
      <c r="N6" s="50" t="s">
        <v>19</v>
      </c>
      <c r="O6" s="53" t="s">
        <v>36</v>
      </c>
      <c r="P6" s="90" t="s">
        <v>37</v>
      </c>
      <c r="Q6" s="97" t="s">
        <v>35</v>
      </c>
      <c r="R6" s="672" t="s">
        <v>273</v>
      </c>
    </row>
    <row r="7" spans="1:18" ht="14.45" customHeight="1" x14ac:dyDescent="0.2">
      <c r="B7" s="8"/>
      <c r="C7" s="27">
        <v>1</v>
      </c>
      <c r="D7" s="117">
        <v>2</v>
      </c>
      <c r="E7" s="29" t="s">
        <v>17</v>
      </c>
      <c r="F7" s="27">
        <v>4</v>
      </c>
      <c r="G7" s="28">
        <v>5</v>
      </c>
      <c r="H7" s="29" t="s">
        <v>48</v>
      </c>
      <c r="I7" s="35" t="s">
        <v>21</v>
      </c>
      <c r="J7" s="27">
        <v>8</v>
      </c>
      <c r="K7" s="28">
        <v>9</v>
      </c>
      <c r="L7" s="28">
        <v>10</v>
      </c>
      <c r="M7" s="91" t="s">
        <v>33</v>
      </c>
      <c r="N7" s="43" t="s">
        <v>34</v>
      </c>
      <c r="O7" s="57">
        <v>13</v>
      </c>
      <c r="P7" s="98" t="s">
        <v>41</v>
      </c>
      <c r="Q7" s="99">
        <v>15</v>
      </c>
      <c r="R7" s="673" t="s">
        <v>38</v>
      </c>
    </row>
    <row r="8" spans="1:18" ht="1.5" customHeight="1" x14ac:dyDescent="0.25">
      <c r="B8" s="86"/>
      <c r="C8" s="2"/>
      <c r="D8" s="2"/>
      <c r="E8" s="1"/>
      <c r="F8" s="1"/>
      <c r="G8" s="1"/>
      <c r="H8" s="1"/>
      <c r="I8" s="76"/>
      <c r="J8" s="74"/>
      <c r="K8" s="67"/>
      <c r="L8" s="68"/>
      <c r="M8" s="69"/>
      <c r="N8" s="78"/>
      <c r="O8" s="56"/>
      <c r="P8" s="56"/>
      <c r="Q8" s="58"/>
      <c r="R8" s="52"/>
    </row>
    <row r="9" spans="1:18" ht="14.25" customHeight="1" x14ac:dyDescent="0.25">
      <c r="B9" s="107" t="s">
        <v>3</v>
      </c>
      <c r="C9" s="10"/>
      <c r="D9" s="9"/>
      <c r="E9" s="9"/>
      <c r="F9" s="9"/>
      <c r="G9" s="9"/>
      <c r="H9" s="9"/>
      <c r="I9" s="77"/>
      <c r="J9" s="622"/>
      <c r="K9" s="70"/>
      <c r="L9" s="70"/>
      <c r="M9" s="70"/>
      <c r="N9" s="79"/>
      <c r="O9" s="55"/>
      <c r="P9" s="623"/>
      <c r="Q9" s="59"/>
      <c r="R9" s="60"/>
    </row>
    <row r="10" spans="1:18" ht="14.45" customHeight="1" x14ac:dyDescent="0.2">
      <c r="B10" s="87" t="s">
        <v>7</v>
      </c>
      <c r="C10" s="10"/>
      <c r="D10" s="10"/>
      <c r="E10" s="9"/>
      <c r="F10" s="9"/>
      <c r="G10" s="9"/>
      <c r="H10" s="9"/>
      <c r="I10" s="77"/>
      <c r="J10" s="75"/>
      <c r="K10" s="54"/>
      <c r="L10" s="54"/>
      <c r="M10" s="54"/>
      <c r="N10" s="80"/>
      <c r="O10" s="55"/>
      <c r="P10" s="55"/>
      <c r="Q10" s="59"/>
      <c r="R10" s="60"/>
    </row>
    <row r="11" spans="1:18" x14ac:dyDescent="0.2">
      <c r="B11" s="88" t="s">
        <v>4</v>
      </c>
      <c r="C11" s="11">
        <v>470860</v>
      </c>
      <c r="D11" s="10"/>
      <c r="E11" s="12">
        <f>(C11)</f>
        <v>470860</v>
      </c>
      <c r="F11" s="12">
        <v>470090</v>
      </c>
      <c r="G11" s="110">
        <v>850</v>
      </c>
      <c r="H11" s="12">
        <f t="shared" ref="H11:H16" si="0">(F11+G11)</f>
        <v>470940</v>
      </c>
      <c r="I11" s="473">
        <f t="shared" ref="I11:I17" si="1">(H11-E11)</f>
        <v>80</v>
      </c>
      <c r="J11" s="131">
        <v>830</v>
      </c>
      <c r="K11" s="131">
        <v>510</v>
      </c>
      <c r="L11" s="110">
        <v>0</v>
      </c>
      <c r="M11" s="110">
        <f t="shared" ref="M11:M16" si="2">(K11+L11)</f>
        <v>510</v>
      </c>
      <c r="N11" s="232">
        <f>(M11-J11)</f>
        <v>-320</v>
      </c>
      <c r="O11" s="131">
        <f t="shared" ref="O11:P17" si="3">(E11+J11)</f>
        <v>471690</v>
      </c>
      <c r="P11" s="131">
        <f t="shared" si="3"/>
        <v>470600</v>
      </c>
      <c r="Q11" s="232">
        <f t="shared" ref="Q11:Q16" si="4">(P11-O11)</f>
        <v>-1090</v>
      </c>
      <c r="R11" s="238">
        <f>(G11+L11)</f>
        <v>850</v>
      </c>
    </row>
    <row r="12" spans="1:18" x14ac:dyDescent="0.2">
      <c r="B12" s="88" t="s">
        <v>5</v>
      </c>
      <c r="C12" s="11">
        <v>24570</v>
      </c>
      <c r="D12" s="10"/>
      <c r="E12" s="12">
        <f>(C12)</f>
        <v>24570</v>
      </c>
      <c r="F12" s="12">
        <v>24309</v>
      </c>
      <c r="G12" s="110">
        <v>0</v>
      </c>
      <c r="H12" s="12">
        <f t="shared" si="0"/>
        <v>24309</v>
      </c>
      <c r="I12" s="473">
        <f t="shared" si="1"/>
        <v>-261</v>
      </c>
      <c r="J12" s="131">
        <v>147</v>
      </c>
      <c r="K12" s="131">
        <v>147</v>
      </c>
      <c r="L12" s="110">
        <v>0</v>
      </c>
      <c r="M12" s="110">
        <f t="shared" si="2"/>
        <v>147</v>
      </c>
      <c r="N12" s="232">
        <f>(M12-J12)</f>
        <v>0</v>
      </c>
      <c r="O12" s="131">
        <f t="shared" si="3"/>
        <v>24717</v>
      </c>
      <c r="P12" s="131">
        <f t="shared" si="3"/>
        <v>24456</v>
      </c>
      <c r="Q12" s="232">
        <f t="shared" si="4"/>
        <v>-261</v>
      </c>
      <c r="R12" s="238">
        <f t="shared" ref="R12:R17" si="5">(G12+L12)</f>
        <v>0</v>
      </c>
    </row>
    <row r="13" spans="1:18" x14ac:dyDescent="0.2">
      <c r="B13" s="88" t="s">
        <v>24</v>
      </c>
      <c r="C13" s="11">
        <v>2800</v>
      </c>
      <c r="D13" s="10"/>
      <c r="E13" s="12">
        <f>C13</f>
        <v>2800</v>
      </c>
      <c r="F13" s="12">
        <v>2800</v>
      </c>
      <c r="G13" s="110">
        <v>0</v>
      </c>
      <c r="H13" s="12">
        <f t="shared" si="0"/>
        <v>2800</v>
      </c>
      <c r="I13" s="473">
        <f t="shared" si="1"/>
        <v>0</v>
      </c>
      <c r="J13" s="131">
        <v>0</v>
      </c>
      <c r="K13" s="131">
        <v>0</v>
      </c>
      <c r="L13" s="110">
        <v>0</v>
      </c>
      <c r="M13" s="110">
        <f t="shared" si="2"/>
        <v>0</v>
      </c>
      <c r="N13" s="232">
        <f>(M13-J13)</f>
        <v>0</v>
      </c>
      <c r="O13" s="131">
        <f t="shared" si="3"/>
        <v>2800</v>
      </c>
      <c r="P13" s="131">
        <f t="shared" si="3"/>
        <v>2800</v>
      </c>
      <c r="Q13" s="232">
        <f t="shared" si="4"/>
        <v>0</v>
      </c>
      <c r="R13" s="238">
        <f t="shared" si="5"/>
        <v>0</v>
      </c>
    </row>
    <row r="14" spans="1:18" x14ac:dyDescent="0.2">
      <c r="B14" s="88" t="s">
        <v>25</v>
      </c>
      <c r="C14" s="11">
        <v>5600</v>
      </c>
      <c r="D14" s="10"/>
      <c r="E14" s="12">
        <f>(C14)</f>
        <v>5600</v>
      </c>
      <c r="F14" s="12">
        <v>4900</v>
      </c>
      <c r="G14" s="12">
        <v>0</v>
      </c>
      <c r="H14" s="12">
        <f t="shared" si="0"/>
        <v>4900</v>
      </c>
      <c r="I14" s="473">
        <f t="shared" si="1"/>
        <v>-700</v>
      </c>
      <c r="J14" s="131">
        <v>0</v>
      </c>
      <c r="K14" s="131">
        <v>0</v>
      </c>
      <c r="L14" s="110">
        <v>0</v>
      </c>
      <c r="M14" s="110">
        <f t="shared" si="2"/>
        <v>0</v>
      </c>
      <c r="N14" s="232">
        <f t="shared" ref="N14:N16" si="6">(M14-J14)</f>
        <v>0</v>
      </c>
      <c r="O14" s="131">
        <f t="shared" si="3"/>
        <v>5600</v>
      </c>
      <c r="P14" s="131">
        <f t="shared" si="3"/>
        <v>4900</v>
      </c>
      <c r="Q14" s="232">
        <f t="shared" si="4"/>
        <v>-700</v>
      </c>
      <c r="R14" s="238">
        <f t="shared" si="5"/>
        <v>0</v>
      </c>
    </row>
    <row r="15" spans="1:18" x14ac:dyDescent="0.2">
      <c r="B15" s="88" t="s">
        <v>26</v>
      </c>
      <c r="C15" s="11">
        <v>117</v>
      </c>
      <c r="D15" s="10"/>
      <c r="E15" s="12">
        <f>(C15)</f>
        <v>117</v>
      </c>
      <c r="F15" s="12">
        <v>0</v>
      </c>
      <c r="G15" s="12">
        <v>0</v>
      </c>
      <c r="H15" s="12">
        <f t="shared" si="0"/>
        <v>0</v>
      </c>
      <c r="I15" s="473">
        <f t="shared" si="1"/>
        <v>-117</v>
      </c>
      <c r="J15" s="131">
        <v>0</v>
      </c>
      <c r="K15" s="131">
        <v>0</v>
      </c>
      <c r="L15" s="110">
        <v>0</v>
      </c>
      <c r="M15" s="110">
        <f t="shared" si="2"/>
        <v>0</v>
      </c>
      <c r="N15" s="232">
        <f t="shared" si="6"/>
        <v>0</v>
      </c>
      <c r="O15" s="131">
        <f t="shared" si="3"/>
        <v>117</v>
      </c>
      <c r="P15" s="131">
        <f t="shared" si="3"/>
        <v>0</v>
      </c>
      <c r="Q15" s="232">
        <f t="shared" si="4"/>
        <v>-117</v>
      </c>
      <c r="R15" s="238">
        <f t="shared" si="5"/>
        <v>0</v>
      </c>
    </row>
    <row r="16" spans="1:18" x14ac:dyDescent="0.2">
      <c r="B16" s="88" t="s">
        <v>27</v>
      </c>
      <c r="C16" s="13">
        <v>1050</v>
      </c>
      <c r="D16" s="14"/>
      <c r="E16" s="15">
        <f>(C16)</f>
        <v>1050</v>
      </c>
      <c r="F16" s="15">
        <v>1400</v>
      </c>
      <c r="G16" s="15">
        <v>0</v>
      </c>
      <c r="H16" s="12">
        <f t="shared" si="0"/>
        <v>1400</v>
      </c>
      <c r="I16" s="475">
        <f t="shared" si="1"/>
        <v>350</v>
      </c>
      <c r="J16" s="152">
        <v>0</v>
      </c>
      <c r="K16" s="152">
        <v>0</v>
      </c>
      <c r="L16" s="137">
        <v>0</v>
      </c>
      <c r="M16" s="137">
        <f t="shared" si="2"/>
        <v>0</v>
      </c>
      <c r="N16" s="231">
        <f t="shared" si="6"/>
        <v>0</v>
      </c>
      <c r="O16" s="152">
        <f t="shared" si="3"/>
        <v>1050</v>
      </c>
      <c r="P16" s="152">
        <f t="shared" si="3"/>
        <v>1400</v>
      </c>
      <c r="Q16" s="231">
        <f t="shared" si="4"/>
        <v>350</v>
      </c>
      <c r="R16" s="408">
        <f t="shared" si="5"/>
        <v>0</v>
      </c>
    </row>
    <row r="17" spans="2:21" ht="13.5" customHeight="1" x14ac:dyDescent="0.2">
      <c r="B17" s="216" t="s">
        <v>6</v>
      </c>
      <c r="C17" s="217">
        <f>(C11+C12+C13+C14+C15+C16)</f>
        <v>504997</v>
      </c>
      <c r="D17" s="218"/>
      <c r="E17" s="219">
        <f>E11+E12+E13+E14+E15+E16</f>
        <v>504997</v>
      </c>
      <c r="F17" s="219">
        <f>(F11+F12+F13+F14+F15+F16)</f>
        <v>503499</v>
      </c>
      <c r="G17" s="219">
        <f>(G11+G12+G13+G14+G15+G16)</f>
        <v>850</v>
      </c>
      <c r="H17" s="219">
        <f>(H11+H12+H13+H14+H15+H16)</f>
        <v>504349</v>
      </c>
      <c r="I17" s="229">
        <f t="shared" si="1"/>
        <v>-648</v>
      </c>
      <c r="J17" s="217">
        <f>(J11+J12+J14+J16)</f>
        <v>977</v>
      </c>
      <c r="K17" s="217">
        <f>(K11+K12+K13+K14+K15+K16)</f>
        <v>657</v>
      </c>
      <c r="L17" s="219">
        <f>(L11+L12+L13+L14+L15+L16)</f>
        <v>0</v>
      </c>
      <c r="M17" s="219">
        <f>(M11+M12+M13+M14+M15+M16)</f>
        <v>657</v>
      </c>
      <c r="N17" s="229">
        <f>(N11+N12+N13+N14+N15+N16)</f>
        <v>-320</v>
      </c>
      <c r="O17" s="217">
        <f t="shared" si="3"/>
        <v>505974</v>
      </c>
      <c r="P17" s="217">
        <f t="shared" si="3"/>
        <v>504156</v>
      </c>
      <c r="Q17" s="229">
        <f t="shared" ref="Q17:Q20" si="7">(P17-O17)</f>
        <v>-1818</v>
      </c>
      <c r="R17" s="477">
        <f t="shared" si="5"/>
        <v>850</v>
      </c>
    </row>
    <row r="18" spans="2:21" ht="1.5" customHeight="1" x14ac:dyDescent="0.2">
      <c r="B18" s="88"/>
      <c r="C18" s="22"/>
      <c r="D18" s="17"/>
      <c r="E18" s="16"/>
      <c r="F18" s="435"/>
      <c r="G18" s="435"/>
      <c r="H18" s="435"/>
      <c r="I18" s="436"/>
      <c r="J18" s="529"/>
      <c r="K18" s="529"/>
      <c r="L18" s="530"/>
      <c r="M18" s="530"/>
      <c r="N18" s="531"/>
      <c r="O18" s="532"/>
      <c r="P18" s="532"/>
      <c r="Q18" s="531">
        <f t="shared" si="7"/>
        <v>0</v>
      </c>
      <c r="R18" s="533"/>
    </row>
    <row r="19" spans="2:21" ht="3" customHeight="1" x14ac:dyDescent="0.2">
      <c r="B19" s="88"/>
      <c r="C19" s="11"/>
      <c r="D19" s="10"/>
      <c r="E19" s="12"/>
      <c r="F19" s="431"/>
      <c r="G19" s="431"/>
      <c r="H19" s="431"/>
      <c r="I19" s="433"/>
      <c r="J19" s="453"/>
      <c r="K19" s="453"/>
      <c r="L19" s="432"/>
      <c r="M19" s="432"/>
      <c r="N19" s="443"/>
      <c r="O19" s="534"/>
      <c r="P19" s="534"/>
      <c r="Q19" s="443">
        <f t="shared" si="7"/>
        <v>0</v>
      </c>
      <c r="R19" s="535"/>
    </row>
    <row r="20" spans="2:21" ht="13.9" customHeight="1" x14ac:dyDescent="0.25">
      <c r="B20" s="198" t="s">
        <v>8</v>
      </c>
      <c r="C20" s="199">
        <f>(C17)</f>
        <v>504997</v>
      </c>
      <c r="D20" s="200"/>
      <c r="E20" s="201">
        <f t="shared" ref="E20:N20" si="8">(E17)</f>
        <v>504997</v>
      </c>
      <c r="F20" s="201">
        <f t="shared" si="8"/>
        <v>503499</v>
      </c>
      <c r="G20" s="201">
        <f>(G17)</f>
        <v>850</v>
      </c>
      <c r="H20" s="201">
        <f>(H17)</f>
        <v>504349</v>
      </c>
      <c r="I20" s="478">
        <f>(I17)</f>
        <v>-648</v>
      </c>
      <c r="J20" s="199">
        <f t="shared" si="8"/>
        <v>977</v>
      </c>
      <c r="K20" s="199">
        <f t="shared" si="8"/>
        <v>657</v>
      </c>
      <c r="L20" s="201">
        <f t="shared" si="8"/>
        <v>0</v>
      </c>
      <c r="M20" s="201">
        <f t="shared" si="8"/>
        <v>657</v>
      </c>
      <c r="N20" s="478">
        <f t="shared" si="8"/>
        <v>-320</v>
      </c>
      <c r="O20" s="199">
        <f>(E20+J20)</f>
        <v>505974</v>
      </c>
      <c r="P20" s="199">
        <f>(F20+K20)</f>
        <v>504156</v>
      </c>
      <c r="Q20" s="478">
        <f t="shared" si="7"/>
        <v>-1818</v>
      </c>
      <c r="R20" s="479">
        <f>(G20+L20)</f>
        <v>850</v>
      </c>
    </row>
    <row r="21" spans="2:21" ht="3.95" customHeight="1" x14ac:dyDescent="0.2">
      <c r="B21" s="88"/>
      <c r="C21" s="11"/>
      <c r="D21" s="10"/>
      <c r="E21" s="12"/>
      <c r="F21" s="431"/>
      <c r="G21" s="431"/>
      <c r="H21" s="431"/>
      <c r="I21" s="433"/>
      <c r="J21" s="453"/>
      <c r="K21" s="453"/>
      <c r="L21" s="432"/>
      <c r="M21" s="432"/>
      <c r="N21" s="443"/>
      <c r="O21" s="534"/>
      <c r="P21" s="534"/>
      <c r="Q21" s="536"/>
      <c r="R21" s="535"/>
    </row>
    <row r="22" spans="2:21" ht="13.9" customHeight="1" x14ac:dyDescent="0.25">
      <c r="B22" s="107" t="s">
        <v>14</v>
      </c>
      <c r="C22" s="10"/>
      <c r="D22" s="10"/>
      <c r="E22" s="9"/>
      <c r="F22" s="439"/>
      <c r="G22" s="439"/>
      <c r="H22" s="439"/>
      <c r="I22" s="440"/>
      <c r="J22" s="537"/>
      <c r="K22" s="453"/>
      <c r="L22" s="538"/>
      <c r="M22" s="538"/>
      <c r="N22" s="539"/>
      <c r="O22" s="534"/>
      <c r="P22" s="534"/>
      <c r="Q22" s="536"/>
      <c r="R22" s="535"/>
    </row>
    <row r="23" spans="2:21" ht="14.45" customHeight="1" x14ac:dyDescent="0.2">
      <c r="B23" s="87" t="s">
        <v>11</v>
      </c>
      <c r="C23" s="10"/>
      <c r="D23" s="10"/>
      <c r="E23" s="9"/>
      <c r="F23" s="439"/>
      <c r="G23" s="439"/>
      <c r="H23" s="439"/>
      <c r="I23" s="440"/>
      <c r="J23" s="537"/>
      <c r="K23" s="453"/>
      <c r="L23" s="538"/>
      <c r="M23" s="538"/>
      <c r="N23" s="539"/>
      <c r="O23" s="534"/>
      <c r="P23" s="534"/>
      <c r="Q23" s="536"/>
      <c r="R23" s="535"/>
    </row>
    <row r="24" spans="2:21" ht="14.45" customHeight="1" x14ac:dyDescent="0.2">
      <c r="B24" s="88" t="s">
        <v>193</v>
      </c>
      <c r="C24" s="430">
        <v>500</v>
      </c>
      <c r="D24" s="10"/>
      <c r="E24" s="430">
        <v>500</v>
      </c>
      <c r="F24" s="430">
        <v>220</v>
      </c>
      <c r="G24" s="9"/>
      <c r="H24" s="12">
        <f>(F24)</f>
        <v>220</v>
      </c>
      <c r="I24" s="473">
        <f>(H24-E24)</f>
        <v>-280</v>
      </c>
      <c r="J24" s="131">
        <v>0</v>
      </c>
      <c r="K24" s="131">
        <v>0</v>
      </c>
      <c r="L24" s="110">
        <v>0</v>
      </c>
      <c r="M24" s="110">
        <f>(K24+L24)</f>
        <v>0</v>
      </c>
      <c r="N24" s="232">
        <f t="shared" ref="N24" si="9">(M24-J24)</f>
        <v>0</v>
      </c>
      <c r="O24" s="131">
        <f>(E24+J24)</f>
        <v>500</v>
      </c>
      <c r="P24" s="131">
        <f>(F24+K24)</f>
        <v>220</v>
      </c>
      <c r="Q24" s="232">
        <f>(P24-O24)</f>
        <v>-280</v>
      </c>
      <c r="R24" s="238">
        <f t="shared" ref="R24" si="10">(G24+L24)</f>
        <v>0</v>
      </c>
    </row>
    <row r="25" spans="2:21" x14ac:dyDescent="0.2">
      <c r="B25" s="88" t="s">
        <v>194</v>
      </c>
      <c r="C25" s="83" t="s">
        <v>23</v>
      </c>
      <c r="D25" s="11"/>
      <c r="E25" s="18" t="str">
        <f t="shared" ref="E25:E30" si="11">(C25)</f>
        <v>p.m.</v>
      </c>
      <c r="F25" s="12">
        <v>0</v>
      </c>
      <c r="G25" s="12">
        <v>0</v>
      </c>
      <c r="H25" s="12">
        <f>(F25)</f>
        <v>0</v>
      </c>
      <c r="I25" s="480">
        <v>0</v>
      </c>
      <c r="J25" s="131">
        <v>0</v>
      </c>
      <c r="K25" s="131">
        <v>0</v>
      </c>
      <c r="L25" s="110">
        <v>0</v>
      </c>
      <c r="M25" s="110">
        <f>(K25+L25)</f>
        <v>0</v>
      </c>
      <c r="N25" s="232">
        <f t="shared" ref="N25:N30" si="12">(M25-J25)</f>
        <v>0</v>
      </c>
      <c r="O25" s="131">
        <v>0</v>
      </c>
      <c r="P25" s="131">
        <f>(F25+K25)</f>
        <v>0</v>
      </c>
      <c r="Q25" s="232">
        <f>(P25-O25)</f>
        <v>0</v>
      </c>
      <c r="R25" s="238">
        <f t="shared" ref="R25:R30" si="13">(G25+L25)</f>
        <v>0</v>
      </c>
    </row>
    <row r="26" spans="2:21" x14ac:dyDescent="0.2">
      <c r="B26" s="88" t="s">
        <v>195</v>
      </c>
      <c r="C26" s="83" t="s">
        <v>23</v>
      </c>
      <c r="D26" s="11"/>
      <c r="E26" s="18" t="str">
        <f>(C26)</f>
        <v>p.m.</v>
      </c>
      <c r="F26" s="12">
        <v>0</v>
      </c>
      <c r="G26" s="12">
        <v>0</v>
      </c>
      <c r="H26" s="12">
        <f t="shared" ref="H26:H30" si="14">(F26)</f>
        <v>0</v>
      </c>
      <c r="I26" s="473">
        <v>0</v>
      </c>
      <c r="J26" s="131">
        <v>0</v>
      </c>
      <c r="K26" s="131">
        <v>0</v>
      </c>
      <c r="L26" s="110">
        <v>0</v>
      </c>
      <c r="M26" s="110">
        <f>(K26+L26)</f>
        <v>0</v>
      </c>
      <c r="N26" s="232">
        <f t="shared" si="12"/>
        <v>0</v>
      </c>
      <c r="O26" s="131">
        <v>0</v>
      </c>
      <c r="P26" s="131">
        <f t="shared" ref="P26:P30" si="15">(F26+K26)</f>
        <v>0</v>
      </c>
      <c r="Q26" s="232">
        <f t="shared" ref="Q26:Q30" si="16">(P26-O26)</f>
        <v>0</v>
      </c>
      <c r="R26" s="238">
        <f t="shared" si="13"/>
        <v>0</v>
      </c>
    </row>
    <row r="27" spans="2:21" x14ac:dyDescent="0.2">
      <c r="B27" s="88" t="s">
        <v>196</v>
      </c>
      <c r="C27" s="83" t="s">
        <v>23</v>
      </c>
      <c r="D27" s="11"/>
      <c r="E27" s="18" t="str">
        <f>(C27)</f>
        <v>p.m.</v>
      </c>
      <c r="F27" s="12">
        <v>0</v>
      </c>
      <c r="G27" s="12">
        <v>0</v>
      </c>
      <c r="H27" s="12">
        <f t="shared" si="14"/>
        <v>0</v>
      </c>
      <c r="I27" s="473">
        <v>0</v>
      </c>
      <c r="J27" s="131">
        <v>0</v>
      </c>
      <c r="K27" s="131">
        <v>0</v>
      </c>
      <c r="L27" s="110">
        <v>0</v>
      </c>
      <c r="M27" s="110">
        <v>0</v>
      </c>
      <c r="N27" s="232">
        <f t="shared" si="12"/>
        <v>0</v>
      </c>
      <c r="O27" s="131">
        <v>0</v>
      </c>
      <c r="P27" s="131">
        <f t="shared" si="15"/>
        <v>0</v>
      </c>
      <c r="Q27" s="232">
        <f t="shared" si="16"/>
        <v>0</v>
      </c>
      <c r="R27" s="238">
        <f t="shared" si="13"/>
        <v>0</v>
      </c>
    </row>
    <row r="28" spans="2:21" x14ac:dyDescent="0.2">
      <c r="B28" s="88" t="s">
        <v>197</v>
      </c>
      <c r="C28" s="83" t="s">
        <v>23</v>
      </c>
      <c r="D28" s="11"/>
      <c r="E28" s="18" t="str">
        <f t="shared" si="11"/>
        <v>p.m.</v>
      </c>
      <c r="F28" s="12">
        <v>0</v>
      </c>
      <c r="G28" s="12">
        <v>0</v>
      </c>
      <c r="H28" s="12">
        <f t="shared" si="14"/>
        <v>0</v>
      </c>
      <c r="I28" s="473">
        <v>0</v>
      </c>
      <c r="J28" s="131">
        <v>0</v>
      </c>
      <c r="K28" s="131">
        <v>0</v>
      </c>
      <c r="L28" s="110">
        <v>0</v>
      </c>
      <c r="M28" s="110">
        <f>(K28+L28)</f>
        <v>0</v>
      </c>
      <c r="N28" s="232">
        <f t="shared" si="12"/>
        <v>0</v>
      </c>
      <c r="O28" s="131">
        <v>0</v>
      </c>
      <c r="P28" s="131">
        <f t="shared" si="15"/>
        <v>0</v>
      </c>
      <c r="Q28" s="232">
        <f t="shared" si="16"/>
        <v>0</v>
      </c>
      <c r="R28" s="238">
        <f t="shared" si="13"/>
        <v>0</v>
      </c>
    </row>
    <row r="29" spans="2:21" x14ac:dyDescent="0.2">
      <c r="B29" s="88" t="s">
        <v>198</v>
      </c>
      <c r="C29" s="11">
        <v>500</v>
      </c>
      <c r="D29" s="11"/>
      <c r="E29" s="12">
        <f t="shared" si="11"/>
        <v>500</v>
      </c>
      <c r="F29" s="12">
        <v>0</v>
      </c>
      <c r="G29" s="12">
        <v>0</v>
      </c>
      <c r="H29" s="12">
        <f t="shared" si="14"/>
        <v>0</v>
      </c>
      <c r="I29" s="473">
        <f>(H29-E29)</f>
        <v>-500</v>
      </c>
      <c r="J29" s="131">
        <v>0</v>
      </c>
      <c r="K29" s="131">
        <v>0</v>
      </c>
      <c r="L29" s="110">
        <v>0</v>
      </c>
      <c r="M29" s="110">
        <f>(K29+L29)</f>
        <v>0</v>
      </c>
      <c r="N29" s="232">
        <f t="shared" si="12"/>
        <v>0</v>
      </c>
      <c r="O29" s="131">
        <f t="shared" ref="O29" si="17">(E29+J29)</f>
        <v>500</v>
      </c>
      <c r="P29" s="131">
        <f t="shared" si="15"/>
        <v>0</v>
      </c>
      <c r="Q29" s="232">
        <f t="shared" si="16"/>
        <v>-500</v>
      </c>
      <c r="R29" s="238">
        <f t="shared" si="13"/>
        <v>0</v>
      </c>
    </row>
    <row r="30" spans="2:21" x14ac:dyDescent="0.2">
      <c r="B30" s="88" t="s">
        <v>199</v>
      </c>
      <c r="C30" s="20" t="s">
        <v>23</v>
      </c>
      <c r="D30" s="13"/>
      <c r="E30" s="19" t="str">
        <f t="shared" si="11"/>
        <v>p.m.</v>
      </c>
      <c r="F30" s="15">
        <v>0</v>
      </c>
      <c r="G30" s="15">
        <v>0</v>
      </c>
      <c r="H30" s="15">
        <f t="shared" si="14"/>
        <v>0</v>
      </c>
      <c r="I30" s="475">
        <v>0</v>
      </c>
      <c r="J30" s="152">
        <v>0</v>
      </c>
      <c r="K30" s="152">
        <v>0</v>
      </c>
      <c r="L30" s="137">
        <v>0</v>
      </c>
      <c r="M30" s="137">
        <f>(K30+L30)</f>
        <v>0</v>
      </c>
      <c r="N30" s="231">
        <f t="shared" si="12"/>
        <v>0</v>
      </c>
      <c r="O30" s="152">
        <v>0</v>
      </c>
      <c r="P30" s="152">
        <f t="shared" si="15"/>
        <v>0</v>
      </c>
      <c r="Q30" s="232">
        <f t="shared" si="16"/>
        <v>0</v>
      </c>
      <c r="R30" s="408">
        <f t="shared" si="13"/>
        <v>0</v>
      </c>
      <c r="U30" s="39"/>
    </row>
    <row r="31" spans="2:21" ht="13.5" customHeight="1" x14ac:dyDescent="0.2">
      <c r="B31" s="216" t="s">
        <v>9</v>
      </c>
      <c r="C31" s="217">
        <f>(C24+C29)</f>
        <v>1000</v>
      </c>
      <c r="D31" s="217"/>
      <c r="E31" s="219">
        <f>(C31)</f>
        <v>1000</v>
      </c>
      <c r="F31" s="219">
        <f>(F24+F25+F26+F27+F28+F29+F30)</f>
        <v>220</v>
      </c>
      <c r="G31" s="219">
        <v>0</v>
      </c>
      <c r="H31" s="219">
        <f>(H24+H25+H26+H27+H29+H30)</f>
        <v>220</v>
      </c>
      <c r="I31" s="229">
        <f>(H31-E31)</f>
        <v>-780</v>
      </c>
      <c r="J31" s="217">
        <f>(J24+J25+J26+J28+J27+J28+J29+J30)</f>
        <v>0</v>
      </c>
      <c r="K31" s="217">
        <f>(K24+K25+K26+K27+K28+K29+K30)</f>
        <v>0</v>
      </c>
      <c r="L31" s="219">
        <f>(J31)</f>
        <v>0</v>
      </c>
      <c r="M31" s="219">
        <f>(M24+M25+M26+M27+M28+M29+M30)</f>
        <v>0</v>
      </c>
      <c r="N31" s="229">
        <f>(N24+N25+N26+N27+N28+N29+N30)</f>
        <v>0</v>
      </c>
      <c r="O31" s="217">
        <f>(E31+J31)</f>
        <v>1000</v>
      </c>
      <c r="P31" s="217">
        <f>(F31+K31)</f>
        <v>220</v>
      </c>
      <c r="Q31" s="230">
        <f>(P31-O31)</f>
        <v>-780</v>
      </c>
      <c r="R31" s="477">
        <f>(G31+L31)</f>
        <v>0</v>
      </c>
    </row>
    <row r="32" spans="2:21" ht="2.25" customHeight="1" x14ac:dyDescent="0.2">
      <c r="B32" s="88"/>
      <c r="C32" s="11"/>
      <c r="D32" s="11"/>
      <c r="E32" s="12"/>
      <c r="F32" s="431"/>
      <c r="G32" s="431"/>
      <c r="H32" s="431"/>
      <c r="I32" s="433"/>
      <c r="J32" s="453"/>
      <c r="K32" s="453"/>
      <c r="L32" s="432"/>
      <c r="M32" s="432"/>
      <c r="N32" s="443"/>
      <c r="O32" s="534"/>
      <c r="P32" s="534"/>
      <c r="Q32" s="536"/>
      <c r="R32" s="535"/>
    </row>
    <row r="33" spans="1:256" ht="13.9" customHeight="1" x14ac:dyDescent="0.2">
      <c r="B33" s="87" t="s">
        <v>12</v>
      </c>
      <c r="C33" s="11"/>
      <c r="D33" s="11"/>
      <c r="E33" s="12"/>
      <c r="F33" s="431"/>
      <c r="G33" s="431" t="s">
        <v>2</v>
      </c>
      <c r="H33" s="431"/>
      <c r="I33" s="433"/>
      <c r="J33" s="453"/>
      <c r="K33" s="453"/>
      <c r="L33" s="432"/>
      <c r="M33" s="432"/>
      <c r="N33" s="443" t="s">
        <v>2</v>
      </c>
      <c r="O33" s="534"/>
      <c r="P33" s="534"/>
      <c r="Q33" s="536"/>
      <c r="R33" s="535"/>
    </row>
    <row r="34" spans="1:256" x14ac:dyDescent="0.2">
      <c r="B34" s="88" t="s">
        <v>200</v>
      </c>
      <c r="C34" s="146">
        <v>500</v>
      </c>
      <c r="D34" s="146"/>
      <c r="E34" s="147">
        <f>(C34)</f>
        <v>500</v>
      </c>
      <c r="F34" s="110">
        <v>0</v>
      </c>
      <c r="G34" s="110">
        <v>11227.16</v>
      </c>
      <c r="H34" s="110">
        <f>(F34+G34)</f>
        <v>11227.16</v>
      </c>
      <c r="I34" s="232">
        <v>0</v>
      </c>
      <c r="J34" s="131">
        <v>1260.5899999999999</v>
      </c>
      <c r="K34" s="131">
        <v>1260.5899999999999</v>
      </c>
      <c r="L34" s="110">
        <v>0</v>
      </c>
      <c r="M34" s="110">
        <f>(K34+L34)</f>
        <v>1260.5899999999999</v>
      </c>
      <c r="N34" s="232">
        <f>(M34-J34)</f>
        <v>0</v>
      </c>
      <c r="O34" s="131">
        <v>0</v>
      </c>
      <c r="P34" s="131">
        <f>(F34+K34)</f>
        <v>1260.5899999999999</v>
      </c>
      <c r="Q34" s="232">
        <v>0</v>
      </c>
      <c r="R34" s="238">
        <f>(G34+L34)</f>
        <v>11227.16</v>
      </c>
    </row>
    <row r="35" spans="1:256" x14ac:dyDescent="0.2">
      <c r="B35" s="151" t="s">
        <v>201</v>
      </c>
      <c r="C35" s="171" t="s">
        <v>23</v>
      </c>
      <c r="D35" s="171"/>
      <c r="E35" s="149" t="s">
        <v>23</v>
      </c>
      <c r="F35" s="137">
        <v>0</v>
      </c>
      <c r="G35" s="137">
        <v>0</v>
      </c>
      <c r="H35" s="137">
        <f>(F35)</f>
        <v>0</v>
      </c>
      <c r="I35" s="231">
        <v>0</v>
      </c>
      <c r="J35" s="152">
        <v>0</v>
      </c>
      <c r="K35" s="152">
        <v>0</v>
      </c>
      <c r="L35" s="137">
        <v>0</v>
      </c>
      <c r="M35" s="137">
        <f>(K35+L35)</f>
        <v>0</v>
      </c>
      <c r="N35" s="231">
        <f>(M35-J35)</f>
        <v>0</v>
      </c>
      <c r="O35" s="152">
        <v>0</v>
      </c>
      <c r="P35" s="152">
        <f>(F35+K35)</f>
        <v>0</v>
      </c>
      <c r="Q35" s="231">
        <f>(P35-O35)</f>
        <v>0</v>
      </c>
      <c r="R35" s="238">
        <f>(G35+L35)</f>
        <v>0</v>
      </c>
    </row>
    <row r="36" spans="1:256" ht="14.1" customHeight="1" x14ac:dyDescent="0.2">
      <c r="B36" s="216" t="s">
        <v>10</v>
      </c>
      <c r="C36" s="220">
        <f>(C34)</f>
        <v>500</v>
      </c>
      <c r="D36" s="220"/>
      <c r="E36" s="221">
        <f>(C36)</f>
        <v>500</v>
      </c>
      <c r="F36" s="219">
        <f>(F34+F35)</f>
        <v>0</v>
      </c>
      <c r="G36" s="221">
        <f>(G34)</f>
        <v>11227.16</v>
      </c>
      <c r="H36" s="221">
        <f>(H34+H35)</f>
        <v>11227.16</v>
      </c>
      <c r="I36" s="481">
        <v>0</v>
      </c>
      <c r="J36" s="217">
        <f>(J34+J35)</f>
        <v>1260.5899999999999</v>
      </c>
      <c r="K36" s="217">
        <f>(K34+K35)</f>
        <v>1260.5899999999999</v>
      </c>
      <c r="L36" s="219">
        <f>(L34+L35)</f>
        <v>0</v>
      </c>
      <c r="M36" s="219">
        <f>(M34+M35)</f>
        <v>1260.5899999999999</v>
      </c>
      <c r="N36" s="481">
        <f>(N34+N35)</f>
        <v>0</v>
      </c>
      <c r="O36" s="217">
        <v>0</v>
      </c>
      <c r="P36" s="217">
        <f>(F36+K36)</f>
        <v>1260.5899999999999</v>
      </c>
      <c r="Q36" s="229">
        <v>0</v>
      </c>
      <c r="R36" s="263">
        <f>(G36+L36)</f>
        <v>11227.16</v>
      </c>
    </row>
    <row r="37" spans="1:256" ht="2.25" customHeight="1" x14ac:dyDescent="0.2">
      <c r="B37" s="88"/>
      <c r="C37" s="11"/>
      <c r="D37" s="11"/>
      <c r="E37" s="12"/>
      <c r="F37" s="12"/>
      <c r="G37" s="18"/>
      <c r="H37" s="18"/>
      <c r="I37" s="482"/>
      <c r="J37" s="131"/>
      <c r="K37" s="131"/>
      <c r="L37" s="110"/>
      <c r="M37" s="110"/>
      <c r="N37" s="540"/>
      <c r="O37" s="170"/>
      <c r="P37" s="145"/>
      <c r="Q37" s="282"/>
      <c r="R37" s="151"/>
    </row>
    <row r="38" spans="1:256" x14ac:dyDescent="0.2">
      <c r="B38" s="87" t="s">
        <v>103</v>
      </c>
      <c r="C38" s="11"/>
      <c r="D38" s="11"/>
      <c r="E38" s="12"/>
      <c r="F38" s="431"/>
      <c r="G38" s="431"/>
      <c r="H38" s="431"/>
      <c r="I38" s="433"/>
      <c r="J38" s="453"/>
      <c r="K38" s="453"/>
      <c r="L38" s="432"/>
      <c r="M38" s="432"/>
      <c r="N38" s="443"/>
      <c r="O38" s="534"/>
      <c r="P38" s="534"/>
      <c r="Q38" s="536"/>
      <c r="R38" s="535"/>
    </row>
    <row r="39" spans="1:256" x14ac:dyDescent="0.2">
      <c r="B39" s="88" t="s">
        <v>202</v>
      </c>
      <c r="C39" s="83" t="s">
        <v>23</v>
      </c>
      <c r="D39" s="83"/>
      <c r="E39" s="18" t="str">
        <f>(C39)</f>
        <v>p.m.</v>
      </c>
      <c r="F39" s="12">
        <v>0</v>
      </c>
      <c r="G39" s="12">
        <v>0</v>
      </c>
      <c r="H39" s="12">
        <f>(F39)</f>
        <v>0</v>
      </c>
      <c r="I39" s="473">
        <v>0</v>
      </c>
      <c r="J39" s="131">
        <v>0</v>
      </c>
      <c r="K39" s="131">
        <v>0</v>
      </c>
      <c r="L39" s="110">
        <v>0</v>
      </c>
      <c r="M39" s="110">
        <f>(K39+L39)</f>
        <v>0</v>
      </c>
      <c r="N39" s="232">
        <f>(M39-J39)</f>
        <v>0</v>
      </c>
      <c r="O39" s="131">
        <v>0</v>
      </c>
      <c r="P39" s="131">
        <f t="shared" ref="O39:P43" si="18">(F39+K39)</f>
        <v>0</v>
      </c>
      <c r="Q39" s="232">
        <v>0</v>
      </c>
      <c r="R39" s="238">
        <f>(G39+L39)</f>
        <v>0</v>
      </c>
    </row>
    <row r="40" spans="1:256" x14ac:dyDescent="0.2">
      <c r="B40" s="88" t="s">
        <v>203</v>
      </c>
      <c r="C40" s="11">
        <v>8000</v>
      </c>
      <c r="D40" s="11"/>
      <c r="E40" s="12">
        <f>(C40)</f>
        <v>8000</v>
      </c>
      <c r="F40" s="12">
        <v>36260.28</v>
      </c>
      <c r="G40" s="110">
        <v>0</v>
      </c>
      <c r="H40" s="12">
        <f>(F40+G40)</f>
        <v>36260.28</v>
      </c>
      <c r="I40" s="473">
        <f>(H40-E40)</f>
        <v>28260.28</v>
      </c>
      <c r="J40" s="131">
        <v>516.46</v>
      </c>
      <c r="K40" s="131">
        <v>0</v>
      </c>
      <c r="L40" s="110">
        <v>516.46</v>
      </c>
      <c r="M40" s="110">
        <f>(K40+L40)</f>
        <v>516.46</v>
      </c>
      <c r="N40" s="232">
        <f>(M40-J40)</f>
        <v>0</v>
      </c>
      <c r="O40" s="131">
        <f t="shared" si="18"/>
        <v>8516.4599999999991</v>
      </c>
      <c r="P40" s="131">
        <f>(F40+K40)</f>
        <v>36260.28</v>
      </c>
      <c r="Q40" s="232">
        <f>(P40-O40)</f>
        <v>27743.82</v>
      </c>
      <c r="R40" s="238">
        <f>(G40+L40)</f>
        <v>516.46</v>
      </c>
    </row>
    <row r="41" spans="1:256" x14ac:dyDescent="0.2">
      <c r="B41" s="88" t="s">
        <v>231</v>
      </c>
      <c r="C41" s="11">
        <v>38000</v>
      </c>
      <c r="D41" s="11"/>
      <c r="E41" s="12">
        <f>(C41)</f>
        <v>38000</v>
      </c>
      <c r="F41" s="12">
        <v>41875.870000000003</v>
      </c>
      <c r="G41" s="110">
        <v>0</v>
      </c>
      <c r="H41" s="12">
        <f>(F41+G41)</f>
        <v>41875.870000000003</v>
      </c>
      <c r="I41" s="473">
        <f>(H41-E41)</f>
        <v>3875.8700000000026</v>
      </c>
      <c r="J41" s="131">
        <v>0</v>
      </c>
      <c r="K41" s="131"/>
      <c r="L41" s="110">
        <v>0</v>
      </c>
      <c r="M41" s="110">
        <v>0</v>
      </c>
      <c r="N41" s="232">
        <v>0</v>
      </c>
      <c r="O41" s="131">
        <f t="shared" si="18"/>
        <v>38000</v>
      </c>
      <c r="P41" s="131">
        <f t="shared" si="18"/>
        <v>41875.870000000003</v>
      </c>
      <c r="Q41" s="232">
        <f>(P41-O41)</f>
        <v>3875.8700000000026</v>
      </c>
      <c r="R41" s="238">
        <f>(G41+L41)</f>
        <v>0</v>
      </c>
    </row>
    <row r="42" spans="1:256" x14ac:dyDescent="0.2">
      <c r="B42" s="88" t="s">
        <v>204</v>
      </c>
      <c r="C42" s="171">
        <v>1835.6</v>
      </c>
      <c r="D42" s="152"/>
      <c r="E42" s="137">
        <f>(C42)</f>
        <v>1835.6</v>
      </c>
      <c r="F42" s="137">
        <v>1411.9</v>
      </c>
      <c r="G42" s="137">
        <v>380.02</v>
      </c>
      <c r="H42" s="137">
        <f>(F42+G42)</f>
        <v>1791.92</v>
      </c>
      <c r="I42" s="231">
        <f>(H42-E42)</f>
        <v>-43.679999999999836</v>
      </c>
      <c r="J42" s="171">
        <v>369.2</v>
      </c>
      <c r="K42" s="152">
        <v>369.2</v>
      </c>
      <c r="L42" s="137">
        <v>0</v>
      </c>
      <c r="M42" s="137">
        <f>(K42+L42)</f>
        <v>369.2</v>
      </c>
      <c r="N42" s="231">
        <f>(M42-J42)</f>
        <v>0</v>
      </c>
      <c r="O42" s="152">
        <f>(E42+J42)</f>
        <v>2204.7999999999997</v>
      </c>
      <c r="P42" s="152">
        <f>(F42+K42)</f>
        <v>1781.1000000000001</v>
      </c>
      <c r="Q42" s="232">
        <f>(P42-O42)</f>
        <v>-423.69999999999959</v>
      </c>
      <c r="R42" s="408">
        <f>(G42+L42)</f>
        <v>380.02</v>
      </c>
    </row>
    <row r="43" spans="1:256" ht="13.5" customHeight="1" x14ac:dyDescent="0.2">
      <c r="B43" s="216" t="s">
        <v>13</v>
      </c>
      <c r="C43" s="217">
        <f>(C40+C41+C42)</f>
        <v>47835.6</v>
      </c>
      <c r="D43" s="222"/>
      <c r="E43" s="223">
        <f>(C43)</f>
        <v>47835.6</v>
      </c>
      <c r="F43" s="219">
        <f>(F40+F41+F42)</f>
        <v>79548.049999999988</v>
      </c>
      <c r="G43" s="223">
        <f>(G40+G42)</f>
        <v>380.02</v>
      </c>
      <c r="H43" s="219">
        <f>(H39+H40+H41+H42)</f>
        <v>79928.069999999992</v>
      </c>
      <c r="I43" s="229">
        <f>(H43-E43)</f>
        <v>32092.469999999994</v>
      </c>
      <c r="J43" s="217">
        <f>(J40 + J42)</f>
        <v>885.66000000000008</v>
      </c>
      <c r="K43" s="217">
        <f>(K39+K40+K42)</f>
        <v>369.2</v>
      </c>
      <c r="L43" s="223">
        <f>(L39+L40+L42)</f>
        <v>516.46</v>
      </c>
      <c r="M43" s="223">
        <f>(M40+M42)</f>
        <v>885.66000000000008</v>
      </c>
      <c r="N43" s="229">
        <f>(N39+N40+N42)</f>
        <v>0</v>
      </c>
      <c r="O43" s="217">
        <f t="shared" si="18"/>
        <v>48721.26</v>
      </c>
      <c r="P43" s="217">
        <f t="shared" si="18"/>
        <v>79917.249999999985</v>
      </c>
      <c r="Q43" s="230">
        <f>(P43-O43)</f>
        <v>31195.989999999983</v>
      </c>
      <c r="R43" s="477">
        <f>(G43+L43)</f>
        <v>896.48</v>
      </c>
      <c r="S43" s="65"/>
    </row>
    <row r="44" spans="1:256" s="63" customFormat="1" ht="3" customHeight="1" thickBot="1" x14ac:dyDescent="0.25">
      <c r="A44"/>
      <c r="B44" s="88"/>
      <c r="C44" s="84"/>
      <c r="D44" s="34"/>
      <c r="E44" s="21"/>
      <c r="F44" s="435"/>
      <c r="G44" s="435"/>
      <c r="H44" s="435"/>
      <c r="I44" s="436"/>
      <c r="J44" s="541"/>
      <c r="K44" s="530"/>
      <c r="L44" s="542"/>
      <c r="M44" s="530"/>
      <c r="N44" s="531"/>
      <c r="O44" s="532"/>
      <c r="P44" s="543"/>
      <c r="Q44" s="544"/>
      <c r="R44" s="533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3" customHeight="1" thickTop="1" x14ac:dyDescent="0.2">
      <c r="B45" s="88"/>
      <c r="C45" s="11"/>
      <c r="D45" s="64"/>
      <c r="E45" s="12"/>
      <c r="F45" s="431"/>
      <c r="G45" s="431"/>
      <c r="H45" s="431"/>
      <c r="I45" s="433"/>
      <c r="J45" s="453"/>
      <c r="K45" s="432"/>
      <c r="L45" s="432"/>
      <c r="M45" s="432"/>
      <c r="N45" s="443"/>
      <c r="O45" s="534"/>
      <c r="P45" s="545"/>
      <c r="Q45" s="546"/>
      <c r="R45" s="535"/>
    </row>
    <row r="46" spans="1:256" ht="15" customHeight="1" x14ac:dyDescent="0.25">
      <c r="B46" s="198" t="s">
        <v>15</v>
      </c>
      <c r="C46" s="202">
        <f>(C31+C36+C43)</f>
        <v>49335.6</v>
      </c>
      <c r="D46" s="202"/>
      <c r="E46" s="203">
        <f>(C46)</f>
        <v>49335.6</v>
      </c>
      <c r="F46" s="203">
        <f>(F31+F36+F43)</f>
        <v>79768.049999999988</v>
      </c>
      <c r="G46" s="489">
        <f>(G31+G36+G43)</f>
        <v>11607.18</v>
      </c>
      <c r="H46" s="489">
        <f>(H31+H36+H43)</f>
        <v>91375.23</v>
      </c>
      <c r="I46" s="490">
        <f>(H46-E46)</f>
        <v>42039.63</v>
      </c>
      <c r="J46" s="202">
        <f>(J36+J43)</f>
        <v>2146.25</v>
      </c>
      <c r="K46" s="202">
        <f>(K31+K36+K43)</f>
        <v>1629.79</v>
      </c>
      <c r="L46" s="203">
        <f>(L31+L36+L43)</f>
        <v>516.46</v>
      </c>
      <c r="M46" s="203">
        <f>(M31+M36+M43)</f>
        <v>2146.25</v>
      </c>
      <c r="N46" s="490">
        <f>(N31+N36+N43)</f>
        <v>0</v>
      </c>
      <c r="O46" s="199">
        <f>(E46+J46)</f>
        <v>51481.85</v>
      </c>
      <c r="P46" s="203">
        <f>(F46+K46)</f>
        <v>81397.839999999982</v>
      </c>
      <c r="Q46" s="478">
        <f>(P46-O46)</f>
        <v>29915.989999999983</v>
      </c>
      <c r="R46" s="491">
        <f>(G46+L46)</f>
        <v>12123.64</v>
      </c>
    </row>
    <row r="47" spans="1:256" ht="1.1499999999999999" customHeight="1" x14ac:dyDescent="0.2">
      <c r="B47" s="88"/>
      <c r="C47" s="24"/>
      <c r="D47" s="24"/>
      <c r="E47" s="23"/>
      <c r="F47" s="23"/>
      <c r="G47" s="23"/>
      <c r="H47" s="23"/>
      <c r="I47" s="483"/>
      <c r="J47" s="411"/>
      <c r="K47" s="410"/>
      <c r="L47" s="409"/>
      <c r="M47" s="409"/>
      <c r="N47" s="547"/>
      <c r="O47" s="548"/>
      <c r="P47" s="548"/>
      <c r="Q47" s="549">
        <f>(P47-O47)</f>
        <v>0</v>
      </c>
      <c r="R47" s="151"/>
    </row>
    <row r="48" spans="1:256" ht="15" customHeight="1" x14ac:dyDescent="0.25">
      <c r="B48" s="106" t="s">
        <v>16</v>
      </c>
      <c r="C48" s="112">
        <f>(C20+C46)</f>
        <v>554332.6</v>
      </c>
      <c r="D48" s="71"/>
      <c r="E48" s="113">
        <f>(E20+E46)</f>
        <v>554332.6</v>
      </c>
      <c r="F48" s="113">
        <f>(F20+F46)</f>
        <v>583267.05000000005</v>
      </c>
      <c r="G48" s="153">
        <f>(G20+G46)</f>
        <v>12457.18</v>
      </c>
      <c r="H48" s="113">
        <f>(H20+H46)</f>
        <v>595724.23</v>
      </c>
      <c r="I48" s="486">
        <f>(H48-E48)</f>
        <v>41391.630000000005</v>
      </c>
      <c r="J48" s="178">
        <f>(J20+J46)</f>
        <v>3123.25</v>
      </c>
      <c r="K48" s="178">
        <f>(K20+K46)</f>
        <v>2286.79</v>
      </c>
      <c r="L48" s="153">
        <f>(L20+L46)</f>
        <v>516.46</v>
      </c>
      <c r="M48" s="153">
        <f>(M20+M46)</f>
        <v>2803.25</v>
      </c>
      <c r="N48" s="494">
        <f>(N20+N46)</f>
        <v>-320</v>
      </c>
      <c r="O48" s="550">
        <f>(E48+J48)</f>
        <v>557455.85</v>
      </c>
      <c r="P48" s="178">
        <f>(F48+K48)</f>
        <v>585553.84000000008</v>
      </c>
      <c r="Q48" s="494">
        <f>(P48-O48)</f>
        <v>28097.990000000107</v>
      </c>
      <c r="R48" s="243">
        <f>(G48+L48)</f>
        <v>12973.64</v>
      </c>
    </row>
    <row r="49" spans="2:18" ht="1.9" customHeight="1" thickBot="1" x14ac:dyDescent="0.25">
      <c r="B49" s="87"/>
      <c r="C49" s="85"/>
      <c r="D49" s="26"/>
      <c r="E49" s="25"/>
      <c r="F49" s="446"/>
      <c r="G49" s="25"/>
      <c r="H49" s="25"/>
      <c r="I49" s="492"/>
      <c r="J49" s="551"/>
      <c r="K49" s="551"/>
      <c r="L49" s="552"/>
      <c r="M49" s="552"/>
      <c r="N49" s="553"/>
      <c r="O49" s="554"/>
      <c r="P49" s="554"/>
      <c r="Q49" s="553">
        <f>(P49-O49)</f>
        <v>0</v>
      </c>
      <c r="R49" s="555"/>
    </row>
    <row r="50" spans="2:18" ht="2.25" customHeight="1" thickTop="1" x14ac:dyDescent="0.2">
      <c r="B50" s="88"/>
      <c r="C50" s="24"/>
      <c r="D50" s="24"/>
      <c r="E50" s="23"/>
      <c r="F50" s="442"/>
      <c r="G50" s="23"/>
      <c r="H50" s="23"/>
      <c r="I50" s="483"/>
      <c r="J50" s="170"/>
      <c r="K50" s="131"/>
      <c r="L50" s="145"/>
      <c r="M50" s="145"/>
      <c r="N50" s="282"/>
      <c r="O50" s="170"/>
      <c r="P50" s="170"/>
      <c r="Q50" s="232"/>
      <c r="R50" s="151"/>
    </row>
    <row r="51" spans="2:18" ht="14.1" customHeight="1" x14ac:dyDescent="0.25">
      <c r="B51" s="107" t="s">
        <v>42</v>
      </c>
      <c r="C51" s="10"/>
      <c r="D51" s="71"/>
      <c r="E51" s="12"/>
      <c r="F51" s="441"/>
      <c r="G51" s="12"/>
      <c r="H51" s="12"/>
      <c r="I51" s="473"/>
      <c r="J51" s="412"/>
      <c r="K51" s="413"/>
      <c r="L51" s="257"/>
      <c r="M51" s="407"/>
      <c r="N51" s="258"/>
      <c r="O51" s="407"/>
      <c r="P51" s="257"/>
      <c r="Q51" s="260"/>
      <c r="R51" s="259"/>
    </row>
    <row r="52" spans="2:18" ht="14.45" customHeight="1" x14ac:dyDescent="0.2">
      <c r="B52" s="87" t="s">
        <v>99</v>
      </c>
      <c r="C52" s="10"/>
      <c r="D52" s="24"/>
      <c r="E52" s="11"/>
      <c r="F52" s="441"/>
      <c r="G52" s="11"/>
      <c r="H52" s="11"/>
      <c r="I52" s="473"/>
      <c r="J52" s="412"/>
      <c r="K52" s="413"/>
      <c r="L52" s="257"/>
      <c r="M52" s="407"/>
      <c r="N52" s="258"/>
      <c r="O52" s="407"/>
      <c r="P52" s="257"/>
      <c r="Q52" s="260"/>
      <c r="R52" s="259"/>
    </row>
    <row r="53" spans="2:18" ht="13.9" customHeight="1" x14ac:dyDescent="0.2">
      <c r="B53" s="88" t="s">
        <v>205</v>
      </c>
      <c r="C53" s="13">
        <v>100</v>
      </c>
      <c r="D53" s="72"/>
      <c r="E53" s="15">
        <v>100</v>
      </c>
      <c r="F53" s="15">
        <v>0</v>
      </c>
      <c r="G53" s="15">
        <v>0</v>
      </c>
      <c r="H53" s="13">
        <f>(F53+G53)</f>
        <v>0</v>
      </c>
      <c r="I53" s="475">
        <f>(H53-E53)</f>
        <v>-100</v>
      </c>
      <c r="J53" s="152">
        <v>0</v>
      </c>
      <c r="K53" s="137">
        <v>0</v>
      </c>
      <c r="L53" s="137">
        <v>0</v>
      </c>
      <c r="M53" s="152">
        <f>(K53+L53)</f>
        <v>0</v>
      </c>
      <c r="N53" s="231">
        <f>(M53-J53)</f>
        <v>0</v>
      </c>
      <c r="O53" s="152">
        <f>(E53+J53)</f>
        <v>100</v>
      </c>
      <c r="P53" s="137">
        <f>(F53+K53)</f>
        <v>0</v>
      </c>
      <c r="Q53" s="414">
        <f>(P53-O53)</f>
        <v>-100</v>
      </c>
      <c r="R53" s="408">
        <f>(G53+L53)</f>
        <v>0</v>
      </c>
    </row>
    <row r="54" spans="2:18" ht="13.5" customHeight="1" x14ac:dyDescent="0.2">
      <c r="B54" s="216" t="s">
        <v>43</v>
      </c>
      <c r="C54" s="217">
        <f>(C53)</f>
        <v>100</v>
      </c>
      <c r="D54" s="218"/>
      <c r="E54" s="223">
        <f>(C54)</f>
        <v>100</v>
      </c>
      <c r="F54" s="219">
        <f>(F53)</f>
        <v>0</v>
      </c>
      <c r="G54" s="223">
        <f>(G53)</f>
        <v>0</v>
      </c>
      <c r="H54" s="219">
        <f>(H53)</f>
        <v>0</v>
      </c>
      <c r="I54" s="230">
        <f>(H54-E54)</f>
        <v>-100</v>
      </c>
      <c r="J54" s="217">
        <f>(J53)</f>
        <v>0</v>
      </c>
      <c r="K54" s="219">
        <f>(K53)</f>
        <v>0</v>
      </c>
      <c r="L54" s="223">
        <f>(L53)</f>
        <v>0</v>
      </c>
      <c r="M54" s="217">
        <f>(M53)</f>
        <v>0</v>
      </c>
      <c r="N54" s="230">
        <f>(N53)</f>
        <v>0</v>
      </c>
      <c r="O54" s="217">
        <f>(E54+J54)</f>
        <v>100</v>
      </c>
      <c r="P54" s="219">
        <f>(F54+K54)</f>
        <v>0</v>
      </c>
      <c r="Q54" s="236">
        <f>(P54-O54)</f>
        <v>-100</v>
      </c>
      <c r="R54" s="477">
        <f>(G54+L54)</f>
        <v>0</v>
      </c>
    </row>
    <row r="55" spans="2:18" ht="3" customHeight="1" x14ac:dyDescent="0.2">
      <c r="B55" s="88"/>
      <c r="C55" s="11"/>
      <c r="D55" s="10"/>
      <c r="E55" s="12"/>
      <c r="F55" s="12"/>
      <c r="G55" s="12"/>
      <c r="H55" s="12"/>
      <c r="I55" s="473"/>
      <c r="J55" s="131"/>
      <c r="K55" s="110"/>
      <c r="L55" s="110"/>
      <c r="M55" s="131"/>
      <c r="N55" s="232"/>
      <c r="O55" s="407"/>
      <c r="P55" s="257"/>
      <c r="Q55" s="260"/>
      <c r="R55" s="259"/>
    </row>
    <row r="56" spans="2:18" ht="13.5" customHeight="1" x14ac:dyDescent="0.2">
      <c r="B56" s="87" t="s">
        <v>98</v>
      </c>
      <c r="C56" s="11"/>
      <c r="D56" s="10"/>
      <c r="E56" s="12"/>
      <c r="F56" s="12"/>
      <c r="G56" s="12"/>
      <c r="H56" s="12"/>
      <c r="I56" s="473"/>
      <c r="J56" s="131"/>
      <c r="K56" s="110"/>
      <c r="L56" s="110"/>
      <c r="M56" s="131"/>
      <c r="N56" s="232"/>
      <c r="O56" s="407"/>
      <c r="P56" s="257"/>
      <c r="Q56" s="260"/>
      <c r="R56" s="259"/>
    </row>
    <row r="57" spans="2:18" ht="13.5" customHeight="1" x14ac:dyDescent="0.2">
      <c r="B57" s="88" t="s">
        <v>206</v>
      </c>
      <c r="C57" s="13">
        <v>0</v>
      </c>
      <c r="D57" s="72"/>
      <c r="E57" s="15">
        <v>0</v>
      </c>
      <c r="F57" s="15">
        <v>0</v>
      </c>
      <c r="G57" s="15">
        <v>0</v>
      </c>
      <c r="H57" s="13">
        <f>(F57+G57)</f>
        <v>0</v>
      </c>
      <c r="I57" s="475">
        <f>(H57-E57)</f>
        <v>0</v>
      </c>
      <c r="J57" s="152">
        <v>0</v>
      </c>
      <c r="K57" s="137">
        <v>0</v>
      </c>
      <c r="L57" s="137">
        <v>0</v>
      </c>
      <c r="M57" s="152">
        <f>(K57+L57)</f>
        <v>0</v>
      </c>
      <c r="N57" s="231">
        <f>(M57-J57)</f>
        <v>0</v>
      </c>
      <c r="O57" s="152">
        <f>(E57+J57)</f>
        <v>0</v>
      </c>
      <c r="P57" s="137">
        <f>(F57+K57)</f>
        <v>0</v>
      </c>
      <c r="Q57" s="414">
        <f>(P57-O57)</f>
        <v>0</v>
      </c>
      <c r="R57" s="408">
        <f>(G57+L57)</f>
        <v>0</v>
      </c>
    </row>
    <row r="58" spans="2:18" ht="13.5" customHeight="1" x14ac:dyDescent="0.2">
      <c r="B58" s="216" t="s">
        <v>44</v>
      </c>
      <c r="C58" s="217">
        <f>(C57)</f>
        <v>0</v>
      </c>
      <c r="D58" s="218"/>
      <c r="E58" s="223">
        <f>(C58)</f>
        <v>0</v>
      </c>
      <c r="F58" s="219">
        <f>(F57)</f>
        <v>0</v>
      </c>
      <c r="G58" s="223">
        <f>(G57)</f>
        <v>0</v>
      </c>
      <c r="H58" s="219">
        <f>(H57)</f>
        <v>0</v>
      </c>
      <c r="I58" s="230">
        <f>(H58-E58)</f>
        <v>0</v>
      </c>
      <c r="J58" s="217">
        <f>(J57)</f>
        <v>0</v>
      </c>
      <c r="K58" s="219">
        <f>(K57)</f>
        <v>0</v>
      </c>
      <c r="L58" s="223">
        <f>(L57)</f>
        <v>0</v>
      </c>
      <c r="M58" s="217">
        <f>(M57)</f>
        <v>0</v>
      </c>
      <c r="N58" s="230">
        <f>(N57)</f>
        <v>0</v>
      </c>
      <c r="O58" s="217">
        <f>(E58+J58)</f>
        <v>0</v>
      </c>
      <c r="P58" s="219">
        <f>(F58+K58)</f>
        <v>0</v>
      </c>
      <c r="Q58" s="236">
        <f>(P58-O58)</f>
        <v>0</v>
      </c>
      <c r="R58" s="477">
        <f>(G58+L58)</f>
        <v>0</v>
      </c>
    </row>
    <row r="59" spans="2:18" ht="3" customHeight="1" x14ac:dyDescent="0.2">
      <c r="B59" s="88"/>
      <c r="C59" s="11"/>
      <c r="D59" s="10"/>
      <c r="E59" s="12"/>
      <c r="F59" s="12"/>
      <c r="G59" s="12"/>
      <c r="H59" s="12"/>
      <c r="I59" s="473"/>
      <c r="J59" s="131"/>
      <c r="K59" s="110"/>
      <c r="L59" s="110"/>
      <c r="M59" s="131"/>
      <c r="N59" s="232"/>
      <c r="O59" s="407"/>
      <c r="P59" s="257"/>
      <c r="Q59" s="260"/>
      <c r="R59" s="259"/>
    </row>
    <row r="60" spans="2:18" ht="13.9" customHeight="1" x14ac:dyDescent="0.2">
      <c r="B60" s="87" t="s">
        <v>97</v>
      </c>
      <c r="C60" s="11"/>
      <c r="D60" s="10"/>
      <c r="E60" s="12"/>
      <c r="F60" s="12"/>
      <c r="G60" s="12"/>
      <c r="H60" s="12"/>
      <c r="I60" s="473"/>
      <c r="J60" s="131"/>
      <c r="K60" s="110"/>
      <c r="L60" s="110"/>
      <c r="M60" s="131"/>
      <c r="N60" s="232"/>
      <c r="O60" s="407"/>
      <c r="P60" s="257"/>
      <c r="Q60" s="260"/>
      <c r="R60" s="259"/>
    </row>
    <row r="61" spans="2:18" ht="13.9" customHeight="1" x14ac:dyDescent="0.2">
      <c r="B61" s="88" t="s">
        <v>207</v>
      </c>
      <c r="C61" s="20" t="s">
        <v>23</v>
      </c>
      <c r="D61" s="73"/>
      <c r="E61" s="19" t="str">
        <f>(C61)</f>
        <v>p.m.</v>
      </c>
      <c r="F61" s="15">
        <v>0</v>
      </c>
      <c r="G61" s="15">
        <v>0</v>
      </c>
      <c r="H61" s="15">
        <f>(F61+G61)</f>
        <v>0</v>
      </c>
      <c r="I61" s="475">
        <v>0</v>
      </c>
      <c r="J61" s="152">
        <v>0</v>
      </c>
      <c r="K61" s="137">
        <v>0</v>
      </c>
      <c r="L61" s="137">
        <v>0</v>
      </c>
      <c r="M61" s="152">
        <f>(K61+L61)</f>
        <v>0</v>
      </c>
      <c r="N61" s="231">
        <f>(M61-J61)</f>
        <v>0</v>
      </c>
      <c r="O61" s="152">
        <v>0</v>
      </c>
      <c r="P61" s="137">
        <f>(F61+K61)</f>
        <v>0</v>
      </c>
      <c r="Q61" s="414">
        <f>(P61-O61)</f>
        <v>0</v>
      </c>
      <c r="R61" s="408">
        <f>(G61+L61)</f>
        <v>0</v>
      </c>
    </row>
    <row r="62" spans="2:18" ht="13.5" customHeight="1" x14ac:dyDescent="0.2">
      <c r="B62" s="216" t="s">
        <v>45</v>
      </c>
      <c r="C62" s="220" t="str">
        <f>(C61)</f>
        <v>p.m.</v>
      </c>
      <c r="D62" s="224"/>
      <c r="E62" s="221" t="str">
        <f t="shared" ref="E62:N62" si="19">(E61)</f>
        <v>p.m.</v>
      </c>
      <c r="F62" s="219">
        <f t="shared" si="19"/>
        <v>0</v>
      </c>
      <c r="G62" s="219">
        <f t="shared" si="19"/>
        <v>0</v>
      </c>
      <c r="H62" s="219">
        <f t="shared" si="19"/>
        <v>0</v>
      </c>
      <c r="I62" s="229">
        <f t="shared" si="19"/>
        <v>0</v>
      </c>
      <c r="J62" s="217">
        <f t="shared" si="19"/>
        <v>0</v>
      </c>
      <c r="K62" s="219">
        <f t="shared" si="19"/>
        <v>0</v>
      </c>
      <c r="L62" s="219">
        <f t="shared" si="19"/>
        <v>0</v>
      </c>
      <c r="M62" s="217">
        <f t="shared" si="19"/>
        <v>0</v>
      </c>
      <c r="N62" s="230">
        <f t="shared" si="19"/>
        <v>0</v>
      </c>
      <c r="O62" s="217">
        <v>0</v>
      </c>
      <c r="P62" s="219">
        <f>(F62+K62)</f>
        <v>0</v>
      </c>
      <c r="Q62" s="236">
        <f>(P62-O62)</f>
        <v>0</v>
      </c>
      <c r="R62" s="477">
        <f>(G62+L62)</f>
        <v>0</v>
      </c>
    </row>
    <row r="63" spans="2:18" ht="2.25" customHeight="1" x14ac:dyDescent="0.2">
      <c r="B63" s="88"/>
      <c r="C63" s="11"/>
      <c r="D63" s="10"/>
      <c r="E63" s="12"/>
      <c r="F63" s="434"/>
      <c r="G63" s="12"/>
      <c r="H63" s="12"/>
      <c r="I63" s="473"/>
      <c r="J63" s="131"/>
      <c r="K63" s="110"/>
      <c r="L63" s="110"/>
      <c r="M63" s="131"/>
      <c r="N63" s="232"/>
      <c r="O63" s="407"/>
      <c r="P63" s="257"/>
      <c r="Q63" s="260"/>
      <c r="R63" s="259"/>
    </row>
    <row r="64" spans="2:18" ht="13.9" customHeight="1" x14ac:dyDescent="0.2">
      <c r="B64" s="87" t="s">
        <v>104</v>
      </c>
      <c r="C64" s="11"/>
      <c r="D64" s="10"/>
      <c r="E64" s="12"/>
      <c r="F64" s="431"/>
      <c r="G64" s="12"/>
      <c r="H64" s="12"/>
      <c r="I64" s="473"/>
      <c r="J64" s="131"/>
      <c r="K64" s="110"/>
      <c r="L64" s="110"/>
      <c r="M64" s="131"/>
      <c r="N64" s="232"/>
      <c r="O64" s="407"/>
      <c r="P64" s="257"/>
      <c r="Q64" s="260"/>
      <c r="R64" s="259"/>
    </row>
    <row r="65" spans="1:24" ht="13.9" customHeight="1" x14ac:dyDescent="0.2">
      <c r="B65" s="88" t="s">
        <v>208</v>
      </c>
      <c r="C65" s="13">
        <v>80000</v>
      </c>
      <c r="D65" s="14"/>
      <c r="E65" s="15">
        <f>(C65)</f>
        <v>80000</v>
      </c>
      <c r="F65" s="15">
        <v>67074.929999999993</v>
      </c>
      <c r="G65" s="15">
        <v>0</v>
      </c>
      <c r="H65" s="15">
        <f>(F65+G65)</f>
        <v>67074.929999999993</v>
      </c>
      <c r="I65" s="475">
        <f>(H65-E65)</f>
        <v>-12925.070000000007</v>
      </c>
      <c r="J65" s="152">
        <v>0</v>
      </c>
      <c r="K65" s="137">
        <v>0</v>
      </c>
      <c r="L65" s="137">
        <v>0</v>
      </c>
      <c r="M65" s="152">
        <f>(K65+L65)</f>
        <v>0</v>
      </c>
      <c r="N65" s="231">
        <f>(M65-J65)</f>
        <v>0</v>
      </c>
      <c r="O65" s="152">
        <f t="shared" ref="O65:P67" si="20">(E65+J65)</f>
        <v>80000</v>
      </c>
      <c r="P65" s="137">
        <f t="shared" si="20"/>
        <v>67074.929999999993</v>
      </c>
      <c r="Q65" s="414">
        <f>(P65-O65)</f>
        <v>-12925.070000000007</v>
      </c>
      <c r="R65" s="408">
        <f>(G65+L65)</f>
        <v>0</v>
      </c>
    </row>
    <row r="66" spans="1:24" ht="13.9" customHeight="1" x14ac:dyDescent="0.2">
      <c r="B66" s="216" t="s">
        <v>52</v>
      </c>
      <c r="C66" s="217">
        <f>(C65)</f>
        <v>80000</v>
      </c>
      <c r="D66" s="225"/>
      <c r="E66" s="219">
        <f t="shared" ref="E66:N66" si="21">(E65)</f>
        <v>80000</v>
      </c>
      <c r="F66" s="219">
        <f t="shared" si="21"/>
        <v>67074.929999999993</v>
      </c>
      <c r="G66" s="219">
        <f t="shared" si="21"/>
        <v>0</v>
      </c>
      <c r="H66" s="219">
        <f t="shared" si="21"/>
        <v>67074.929999999993</v>
      </c>
      <c r="I66" s="229">
        <f t="shared" si="21"/>
        <v>-12925.070000000007</v>
      </c>
      <c r="J66" s="217">
        <f t="shared" si="21"/>
        <v>0</v>
      </c>
      <c r="K66" s="219">
        <f t="shared" si="21"/>
        <v>0</v>
      </c>
      <c r="L66" s="219">
        <f t="shared" si="21"/>
        <v>0</v>
      </c>
      <c r="M66" s="217">
        <f t="shared" si="21"/>
        <v>0</v>
      </c>
      <c r="N66" s="230">
        <f t="shared" si="21"/>
        <v>0</v>
      </c>
      <c r="O66" s="217">
        <f t="shared" si="20"/>
        <v>80000</v>
      </c>
      <c r="P66" s="223">
        <f t="shared" si="20"/>
        <v>67074.929999999993</v>
      </c>
      <c r="Q66" s="230">
        <f>(P66-O66)</f>
        <v>-12925.070000000007</v>
      </c>
      <c r="R66" s="477">
        <f>(G66+L66)</f>
        <v>0</v>
      </c>
    </row>
    <row r="67" spans="1:24" ht="3" customHeight="1" x14ac:dyDescent="0.2">
      <c r="B67" s="151"/>
      <c r="C67" s="175"/>
      <c r="D67" s="176"/>
      <c r="E67" s="177"/>
      <c r="F67" s="177"/>
      <c r="G67" s="177"/>
      <c r="H67" s="177"/>
      <c r="I67" s="485"/>
      <c r="J67" s="175"/>
      <c r="K67" s="177"/>
      <c r="L67" s="177"/>
      <c r="M67" s="175"/>
      <c r="N67" s="485"/>
      <c r="O67" s="175">
        <f t="shared" si="20"/>
        <v>0</v>
      </c>
      <c r="P67" s="110">
        <f t="shared" si="20"/>
        <v>0</v>
      </c>
      <c r="Q67" s="237">
        <f>(P67-O67)</f>
        <v>0</v>
      </c>
      <c r="R67" s="238">
        <f>(G67+L67)</f>
        <v>0</v>
      </c>
    </row>
    <row r="68" spans="1:24" ht="15" customHeight="1" x14ac:dyDescent="0.25">
      <c r="A68" s="51"/>
      <c r="B68" s="204" t="s">
        <v>46</v>
      </c>
      <c r="C68" s="205">
        <f>(C54+C58+C66)</f>
        <v>80100</v>
      </c>
      <c r="D68" s="206"/>
      <c r="E68" s="199">
        <f>(C68)</f>
        <v>80100</v>
      </c>
      <c r="F68" s="201">
        <f>(F54+F62+F66)</f>
        <v>67074.929999999993</v>
      </c>
      <c r="G68" s="201">
        <f>(G54+G62+G66)</f>
        <v>0</v>
      </c>
      <c r="H68" s="201">
        <f>(H54+H62+H66)</f>
        <v>67074.929999999993</v>
      </c>
      <c r="I68" s="478">
        <f t="shared" ref="I68:N68" si="22">(I54+I58+I62+I66)</f>
        <v>-13025.070000000007</v>
      </c>
      <c r="J68" s="199">
        <f t="shared" si="22"/>
        <v>0</v>
      </c>
      <c r="K68" s="201">
        <f t="shared" si="22"/>
        <v>0</v>
      </c>
      <c r="L68" s="201">
        <f t="shared" si="22"/>
        <v>0</v>
      </c>
      <c r="M68" s="199">
        <f t="shared" si="22"/>
        <v>0</v>
      </c>
      <c r="N68" s="239">
        <f t="shared" si="22"/>
        <v>0</v>
      </c>
      <c r="O68" s="214">
        <f>(E68+J68)</f>
        <v>80100</v>
      </c>
      <c r="P68" s="240">
        <f>(F68+K68)</f>
        <v>67074.929999999993</v>
      </c>
      <c r="Q68" s="241">
        <f>(P68-O68)</f>
        <v>-13025.070000000007</v>
      </c>
      <c r="R68" s="242">
        <f>(G68+L68)</f>
        <v>0</v>
      </c>
    </row>
    <row r="69" spans="1:24" ht="3" customHeight="1" thickBot="1" x14ac:dyDescent="0.25">
      <c r="A69" s="51"/>
      <c r="B69" s="88"/>
      <c r="C69" s="195"/>
      <c r="D69" s="196"/>
      <c r="E69" s="196"/>
      <c r="F69" s="451"/>
      <c r="G69" s="196"/>
      <c r="H69" s="196"/>
      <c r="I69" s="493"/>
      <c r="J69" s="556"/>
      <c r="K69" s="557"/>
      <c r="L69" s="558"/>
      <c r="M69" s="559"/>
      <c r="N69" s="560"/>
      <c r="O69" s="556"/>
      <c r="P69" s="556"/>
      <c r="Q69" s="560"/>
      <c r="R69" s="561"/>
    </row>
    <row r="70" spans="1:24" ht="3" customHeight="1" x14ac:dyDescent="0.2">
      <c r="A70" s="51"/>
      <c r="B70" s="66"/>
      <c r="C70" s="24"/>
      <c r="D70" s="23"/>
      <c r="E70" s="23"/>
      <c r="F70" s="442"/>
      <c r="G70" s="23"/>
      <c r="H70" s="23"/>
      <c r="I70" s="483"/>
      <c r="J70" s="412"/>
      <c r="K70" s="413"/>
      <c r="L70" s="413"/>
      <c r="M70" s="413"/>
      <c r="N70" s="562"/>
      <c r="O70" s="563"/>
      <c r="P70" s="564"/>
      <c r="Q70" s="565"/>
      <c r="R70" s="566"/>
    </row>
    <row r="71" spans="1:24" ht="15" x14ac:dyDescent="0.25">
      <c r="A71" s="51"/>
      <c r="B71" s="108" t="s">
        <v>47</v>
      </c>
      <c r="C71" s="178">
        <f>(C48+C68)</f>
        <v>634432.6</v>
      </c>
      <c r="D71" s="181"/>
      <c r="E71" s="153">
        <f>(E48+E68)</f>
        <v>634432.6</v>
      </c>
      <c r="F71" s="153">
        <f>(F48+F68)</f>
        <v>650341.98</v>
      </c>
      <c r="G71" s="153">
        <f>(G48+G68)</f>
        <v>12457.18</v>
      </c>
      <c r="H71" s="153">
        <f>(H48+H68)</f>
        <v>662799.15999999992</v>
      </c>
      <c r="I71" s="494">
        <f>(H71-E71)</f>
        <v>28366.559999999939</v>
      </c>
      <c r="J71" s="178">
        <f t="shared" ref="J71:P71" si="23">(J48+J68)</f>
        <v>3123.25</v>
      </c>
      <c r="K71" s="153">
        <f t="shared" si="23"/>
        <v>2286.79</v>
      </c>
      <c r="L71" s="153">
        <f t="shared" si="23"/>
        <v>516.46</v>
      </c>
      <c r="M71" s="153">
        <f t="shared" si="23"/>
        <v>2803.25</v>
      </c>
      <c r="N71" s="494">
        <f t="shared" si="23"/>
        <v>-320</v>
      </c>
      <c r="O71" s="178">
        <f>(O48+O68)</f>
        <v>637555.85</v>
      </c>
      <c r="P71" s="153">
        <f t="shared" si="23"/>
        <v>652628.77</v>
      </c>
      <c r="Q71" s="494">
        <f>P71-O71</f>
        <v>15072.920000000042</v>
      </c>
      <c r="R71" s="243">
        <f>(G71+L71)</f>
        <v>12973.64</v>
      </c>
      <c r="S71" s="185"/>
      <c r="T71" s="185"/>
      <c r="U71" s="185"/>
      <c r="V71" s="185"/>
      <c r="W71" s="185"/>
      <c r="X71" s="185"/>
    </row>
    <row r="72" spans="1:24" ht="2.4500000000000002" customHeight="1" thickBot="1" x14ac:dyDescent="0.25">
      <c r="A72" s="51"/>
      <c r="B72" s="244"/>
      <c r="C72" s="245"/>
      <c r="D72" s="246"/>
      <c r="E72" s="247"/>
      <c r="F72" s="247"/>
      <c r="G72" s="247"/>
      <c r="H72" s="247"/>
      <c r="I72" s="248"/>
      <c r="J72" s="249"/>
      <c r="K72" s="247"/>
      <c r="L72" s="247"/>
      <c r="M72" s="247"/>
      <c r="N72" s="248"/>
      <c r="O72" s="246"/>
      <c r="P72" s="247"/>
      <c r="Q72" s="248"/>
      <c r="R72" s="250"/>
    </row>
    <row r="73" spans="1:24" ht="18.75" customHeight="1" thickTop="1" x14ac:dyDescent="0.2">
      <c r="B73" s="39"/>
      <c r="C73" s="39"/>
      <c r="D73" s="39"/>
      <c r="E73" s="39"/>
      <c r="F73" s="39"/>
      <c r="G73" s="39"/>
      <c r="H73" s="39"/>
      <c r="I73" s="251"/>
      <c r="J73" s="39"/>
      <c r="K73" s="39"/>
      <c r="L73" s="39"/>
      <c r="M73" s="39"/>
      <c r="N73" s="39"/>
      <c r="O73" s="39"/>
      <c r="P73" s="39"/>
      <c r="Q73" s="39"/>
      <c r="R73" s="39"/>
    </row>
    <row r="74" spans="1:24" ht="32.1" customHeight="1" x14ac:dyDescent="0.2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24" ht="29.1" customHeight="1" x14ac:dyDescent="0.4">
      <c r="B75" s="660" t="s">
        <v>274</v>
      </c>
      <c r="C75" s="660"/>
      <c r="D75" s="660"/>
      <c r="E75" s="660"/>
      <c r="F75" s="660"/>
      <c r="G75" s="660"/>
      <c r="H75" s="660"/>
      <c r="I75" s="660"/>
      <c r="J75" s="660"/>
      <c r="K75" s="660"/>
      <c r="L75" s="660"/>
      <c r="M75" s="660"/>
      <c r="N75" s="660"/>
      <c r="O75" s="660"/>
      <c r="P75" s="660"/>
      <c r="Q75" s="660"/>
      <c r="R75" s="82">
        <v>2</v>
      </c>
    </row>
    <row r="76" spans="1:24" ht="1.9" customHeight="1" x14ac:dyDescent="0.2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</row>
    <row r="77" spans="1:24" ht="15.6" customHeight="1" x14ac:dyDescent="0.35">
      <c r="A77" s="51"/>
      <c r="B77" s="135"/>
      <c r="C77" s="109" t="s">
        <v>50</v>
      </c>
      <c r="D77" s="102"/>
      <c r="E77" s="102"/>
      <c r="F77" s="102"/>
      <c r="G77" s="102"/>
      <c r="H77" s="102"/>
      <c r="I77" s="103"/>
      <c r="J77" s="657" t="s">
        <v>31</v>
      </c>
      <c r="K77" s="658"/>
      <c r="L77" s="658"/>
      <c r="M77" s="658"/>
      <c r="N77" s="659"/>
      <c r="O77" s="658" t="s">
        <v>32</v>
      </c>
      <c r="P77" s="658"/>
      <c r="Q77" s="659"/>
      <c r="R77" s="252"/>
    </row>
    <row r="78" spans="1:24" ht="15.6" customHeight="1" x14ac:dyDescent="0.35">
      <c r="B78" s="115" t="s">
        <v>0</v>
      </c>
      <c r="C78" s="4" t="s">
        <v>28</v>
      </c>
      <c r="D78" s="114"/>
      <c r="E78" s="36"/>
      <c r="F78" s="37"/>
      <c r="G78" s="114" t="s">
        <v>22</v>
      </c>
      <c r="H78" s="5"/>
      <c r="I78" s="6"/>
      <c r="J78" s="41"/>
      <c r="K78" s="38"/>
      <c r="L78" s="92"/>
      <c r="M78" s="89"/>
      <c r="N78" s="42"/>
      <c r="O78" s="30"/>
      <c r="P78" s="116"/>
      <c r="Q78" s="253"/>
      <c r="R78" s="254"/>
    </row>
    <row r="79" spans="1:24" ht="22.5" x14ac:dyDescent="0.2">
      <c r="B79" s="7"/>
      <c r="C79" s="45" t="s">
        <v>18</v>
      </c>
      <c r="D79" s="44" t="s">
        <v>19</v>
      </c>
      <c r="E79" s="46" t="s">
        <v>20</v>
      </c>
      <c r="F79" s="62" t="s">
        <v>40</v>
      </c>
      <c r="G79" s="61" t="s">
        <v>39</v>
      </c>
      <c r="H79" s="46" t="s">
        <v>1</v>
      </c>
      <c r="I79" s="47" t="s">
        <v>35</v>
      </c>
      <c r="J79" s="48" t="s">
        <v>275</v>
      </c>
      <c r="K79" s="49" t="s">
        <v>29</v>
      </c>
      <c r="L79" s="93" t="s">
        <v>30</v>
      </c>
      <c r="M79" s="90" t="s">
        <v>1</v>
      </c>
      <c r="N79" s="97" t="s">
        <v>19</v>
      </c>
      <c r="O79" s="53" t="s">
        <v>36</v>
      </c>
      <c r="P79" s="49" t="s">
        <v>37</v>
      </c>
      <c r="Q79" s="97" t="s">
        <v>35</v>
      </c>
      <c r="R79" s="674" t="s">
        <v>273</v>
      </c>
    </row>
    <row r="80" spans="1:24" x14ac:dyDescent="0.2">
      <c r="B80" s="8"/>
      <c r="C80" s="27">
        <v>1</v>
      </c>
      <c r="D80" s="28">
        <v>2</v>
      </c>
      <c r="E80" s="29" t="s">
        <v>17</v>
      </c>
      <c r="F80" s="27">
        <v>4</v>
      </c>
      <c r="G80" s="28">
        <v>5</v>
      </c>
      <c r="H80" s="29" t="s">
        <v>48</v>
      </c>
      <c r="I80" s="35" t="s">
        <v>21</v>
      </c>
      <c r="J80" s="27">
        <v>8</v>
      </c>
      <c r="K80" s="117">
        <v>9</v>
      </c>
      <c r="L80" s="28">
        <v>10</v>
      </c>
      <c r="M80" s="91" t="s">
        <v>33</v>
      </c>
      <c r="N80" s="118" t="s">
        <v>34</v>
      </c>
      <c r="O80" s="57">
        <v>13</v>
      </c>
      <c r="P80" s="624" t="s">
        <v>41</v>
      </c>
      <c r="Q80" s="99">
        <v>15</v>
      </c>
      <c r="R80" s="100" t="s">
        <v>38</v>
      </c>
    </row>
    <row r="81" spans="2:18" ht="3" customHeight="1" x14ac:dyDescent="0.2">
      <c r="B81" s="7"/>
      <c r="C81" s="119"/>
      <c r="D81" s="119"/>
      <c r="E81" s="120"/>
      <c r="F81" s="119"/>
      <c r="G81" s="121"/>
      <c r="H81" s="120"/>
      <c r="I81" s="122"/>
      <c r="J81" s="123"/>
      <c r="K81" s="121"/>
      <c r="L81" s="120"/>
      <c r="M81" s="119"/>
      <c r="N81" s="124"/>
      <c r="O81" s="125"/>
      <c r="P81" s="126"/>
      <c r="Q81" s="127"/>
      <c r="R81" s="128"/>
    </row>
    <row r="82" spans="2:18" ht="15" x14ac:dyDescent="0.25">
      <c r="B82" s="106" t="s">
        <v>51</v>
      </c>
      <c r="C82" s="178">
        <f>C71</f>
        <v>634432.6</v>
      </c>
      <c r="D82" s="186"/>
      <c r="E82" s="153">
        <f>(C82)</f>
        <v>634432.6</v>
      </c>
      <c r="F82" s="153">
        <f>F71</f>
        <v>650341.98</v>
      </c>
      <c r="G82" s="153">
        <f>G71</f>
        <v>12457.18</v>
      </c>
      <c r="H82" s="153">
        <f>(F82+G82)</f>
        <v>662799.16</v>
      </c>
      <c r="I82" s="496">
        <f>(H82-E82)</f>
        <v>28366.560000000056</v>
      </c>
      <c r="J82" s="497">
        <f>J71</f>
        <v>3123.25</v>
      </c>
      <c r="K82" s="178">
        <f>K71</f>
        <v>2286.79</v>
      </c>
      <c r="L82" s="153">
        <f>L71</f>
        <v>516.46</v>
      </c>
      <c r="M82" s="178">
        <f>(K82+L82)</f>
        <v>2803.25</v>
      </c>
      <c r="N82" s="494">
        <f>(M82-J82)</f>
        <v>-320</v>
      </c>
      <c r="O82" s="497">
        <f>O71</f>
        <v>637555.85</v>
      </c>
      <c r="P82" s="153">
        <f>(F82+K82)</f>
        <v>652628.77</v>
      </c>
      <c r="Q82" s="494">
        <f>(P82-O82)</f>
        <v>15072.920000000042</v>
      </c>
      <c r="R82" s="243">
        <f>(G82+L82)</f>
        <v>12973.64</v>
      </c>
    </row>
    <row r="83" spans="2:18" ht="3" customHeight="1" x14ac:dyDescent="0.2">
      <c r="B83" s="88"/>
      <c r="C83" s="131"/>
      <c r="D83" s="141"/>
      <c r="E83" s="110"/>
      <c r="F83" s="110"/>
      <c r="G83" s="432"/>
      <c r="H83" s="432"/>
      <c r="I83" s="443"/>
      <c r="J83" s="452"/>
      <c r="K83" s="453"/>
      <c r="L83" s="432"/>
      <c r="M83" s="453"/>
      <c r="N83" s="450"/>
      <c r="O83" s="454"/>
      <c r="P83" s="455"/>
      <c r="Q83" s="456"/>
      <c r="R83" s="457"/>
    </row>
    <row r="84" spans="2:18" ht="13.5" customHeight="1" x14ac:dyDescent="0.25">
      <c r="B84" s="107" t="s">
        <v>105</v>
      </c>
      <c r="C84" s="131"/>
      <c r="D84" s="141"/>
      <c r="E84" s="110"/>
      <c r="F84" s="110"/>
      <c r="G84" s="432"/>
      <c r="H84" s="432"/>
      <c r="I84" s="443"/>
      <c r="J84" s="452"/>
      <c r="K84" s="453"/>
      <c r="L84" s="432"/>
      <c r="M84" s="453"/>
      <c r="N84" s="450"/>
      <c r="O84" s="454"/>
      <c r="P84" s="455"/>
      <c r="Q84" s="458"/>
      <c r="R84" s="457"/>
    </row>
    <row r="85" spans="2:18" ht="13.5" customHeight="1" x14ac:dyDescent="0.2">
      <c r="B85" s="87" t="s">
        <v>106</v>
      </c>
      <c r="C85" s="131"/>
      <c r="D85" s="141"/>
      <c r="E85" s="110"/>
      <c r="F85" s="110"/>
      <c r="G85" s="432"/>
      <c r="H85" s="432"/>
      <c r="I85" s="443"/>
      <c r="J85" s="452"/>
      <c r="K85" s="453"/>
      <c r="L85" s="432"/>
      <c r="M85" s="453"/>
      <c r="N85" s="450"/>
      <c r="O85" s="454"/>
      <c r="P85" s="455"/>
      <c r="Q85" s="458"/>
      <c r="R85" s="457"/>
    </row>
    <row r="86" spans="2:18" ht="13.5" customHeight="1" x14ac:dyDescent="0.2">
      <c r="B86" s="88" t="s">
        <v>209</v>
      </c>
      <c r="C86" s="13">
        <v>140000</v>
      </c>
      <c r="D86" s="72"/>
      <c r="E86" s="15">
        <v>140000</v>
      </c>
      <c r="F86" s="15">
        <v>0</v>
      </c>
      <c r="G86" s="15">
        <v>0</v>
      </c>
      <c r="H86" s="13">
        <f>(F86+G86)</f>
        <v>0</v>
      </c>
      <c r="I86" s="475">
        <f>(H86-E86)</f>
        <v>-140000</v>
      </c>
      <c r="J86" s="13">
        <v>0</v>
      </c>
      <c r="K86" s="15">
        <v>0</v>
      </c>
      <c r="L86" s="15">
        <v>0</v>
      </c>
      <c r="M86" s="13">
        <f>(K86+L86)</f>
        <v>0</v>
      </c>
      <c r="N86" s="475">
        <f>(M86-J86)</f>
        <v>0</v>
      </c>
      <c r="O86" s="13">
        <f>(E86+J86)</f>
        <v>140000</v>
      </c>
      <c r="P86" s="15">
        <f>(F86+K86)</f>
        <v>0</v>
      </c>
      <c r="Q86" s="484">
        <f>(P86-O86)</f>
        <v>-140000</v>
      </c>
      <c r="R86" s="476">
        <f>(G86+L86)</f>
        <v>0</v>
      </c>
    </row>
    <row r="87" spans="2:18" ht="12.75" customHeight="1" x14ac:dyDescent="0.2">
      <c r="B87" s="216" t="s">
        <v>88</v>
      </c>
      <c r="C87" s="217">
        <f>(C86)</f>
        <v>140000</v>
      </c>
      <c r="D87" s="218"/>
      <c r="E87" s="223">
        <f>(C87)</f>
        <v>140000</v>
      </c>
      <c r="F87" s="219">
        <f>(F86)</f>
        <v>0</v>
      </c>
      <c r="G87" s="223">
        <f>(G86)</f>
        <v>0</v>
      </c>
      <c r="H87" s="219">
        <f>(H86)</f>
        <v>0</v>
      </c>
      <c r="I87" s="230">
        <f>(H87-E87)</f>
        <v>-140000</v>
      </c>
      <c r="J87" s="217">
        <f>(J86)</f>
        <v>0</v>
      </c>
      <c r="K87" s="219">
        <f>(K86)</f>
        <v>0</v>
      </c>
      <c r="L87" s="223">
        <f>(L86)</f>
        <v>0</v>
      </c>
      <c r="M87" s="217">
        <f>(M86)</f>
        <v>0</v>
      </c>
      <c r="N87" s="230">
        <f>(N86)</f>
        <v>0</v>
      </c>
      <c r="O87" s="217">
        <f>(E87+J87)</f>
        <v>140000</v>
      </c>
      <c r="P87" s="219">
        <f>(F87+K87)</f>
        <v>0</v>
      </c>
      <c r="Q87" s="236">
        <f>(P87-O87)</f>
        <v>-140000</v>
      </c>
      <c r="R87" s="477">
        <f>(G87+L87)</f>
        <v>0</v>
      </c>
    </row>
    <row r="88" spans="2:18" ht="3.95" customHeight="1" x14ac:dyDescent="0.2">
      <c r="B88" s="88"/>
      <c r="C88" s="172"/>
      <c r="D88" s="197"/>
      <c r="E88" s="177"/>
      <c r="F88" s="177"/>
      <c r="G88" s="177"/>
      <c r="H88" s="177"/>
      <c r="I88" s="232"/>
      <c r="J88" s="255"/>
      <c r="K88" s="131"/>
      <c r="L88" s="177"/>
      <c r="M88" s="131"/>
      <c r="N88" s="237"/>
      <c r="O88" s="256"/>
      <c r="P88" s="257"/>
      <c r="Q88" s="260"/>
      <c r="R88" s="259"/>
    </row>
    <row r="89" spans="2:18" ht="15" customHeight="1" x14ac:dyDescent="0.25">
      <c r="B89" s="198" t="s">
        <v>53</v>
      </c>
      <c r="C89" s="205">
        <f>C87</f>
        <v>140000</v>
      </c>
      <c r="D89" s="206"/>
      <c r="E89" s="199">
        <f>(C89)</f>
        <v>140000</v>
      </c>
      <c r="F89" s="201">
        <f>(F75+F83+F87)</f>
        <v>0</v>
      </c>
      <c r="G89" s="201">
        <f>(G75+G83+G87)</f>
        <v>0</v>
      </c>
      <c r="H89" s="201">
        <f>(H75+H83+H87)</f>
        <v>0</v>
      </c>
      <c r="I89" s="241">
        <f>H89-E89</f>
        <v>-140000</v>
      </c>
      <c r="J89" s="208">
        <f>J86</f>
        <v>0</v>
      </c>
      <c r="K89" s="240">
        <f>K87</f>
        <v>0</v>
      </c>
      <c r="L89" s="201">
        <f>L87</f>
        <v>0</v>
      </c>
      <c r="M89" s="240">
        <f>K89+L89</f>
        <v>0</v>
      </c>
      <c r="N89" s="241">
        <f>M89-J89</f>
        <v>0</v>
      </c>
      <c r="O89" s="208">
        <f>(E89+J89)</f>
        <v>140000</v>
      </c>
      <c r="P89" s="240">
        <f>(F89+K89)</f>
        <v>0</v>
      </c>
      <c r="Q89" s="241">
        <f>(P89-O89)</f>
        <v>-140000</v>
      </c>
      <c r="R89" s="242">
        <f>(G89+L89)</f>
        <v>0</v>
      </c>
    </row>
    <row r="90" spans="2:18" ht="3.75" customHeight="1" x14ac:dyDescent="0.2">
      <c r="B90" s="88"/>
      <c r="C90" s="131"/>
      <c r="D90" s="141"/>
      <c r="E90" s="432"/>
      <c r="F90" s="432"/>
      <c r="G90" s="432"/>
      <c r="H90" s="432"/>
      <c r="I90" s="443"/>
      <c r="J90" s="452"/>
      <c r="K90" s="453"/>
      <c r="L90" s="432"/>
      <c r="M90" s="453"/>
      <c r="N90" s="450"/>
      <c r="O90" s="454"/>
      <c r="P90" s="455"/>
      <c r="Q90" s="458"/>
      <c r="R90" s="457"/>
    </row>
    <row r="91" spans="2:18" ht="14.1" customHeight="1" x14ac:dyDescent="0.25">
      <c r="B91" s="107" t="s">
        <v>100</v>
      </c>
      <c r="C91" s="10"/>
      <c r="D91" s="10"/>
      <c r="E91" s="439"/>
      <c r="F91" s="439"/>
      <c r="G91" s="439"/>
      <c r="H91" s="439"/>
      <c r="I91" s="440"/>
      <c r="J91" s="459"/>
      <c r="K91" s="431"/>
      <c r="L91" s="439"/>
      <c r="M91" s="441"/>
      <c r="N91" s="460"/>
      <c r="O91" s="461"/>
      <c r="P91" s="447"/>
      <c r="Q91" s="448"/>
      <c r="R91" s="449"/>
    </row>
    <row r="92" spans="2:18" x14ac:dyDescent="0.2">
      <c r="B92" s="87" t="s">
        <v>101</v>
      </c>
      <c r="C92" s="10"/>
      <c r="D92" s="10"/>
      <c r="E92" s="439"/>
      <c r="F92" s="439"/>
      <c r="G92" s="439"/>
      <c r="H92" s="439"/>
      <c r="I92" s="440"/>
      <c r="J92" s="459"/>
      <c r="K92" s="431"/>
      <c r="L92" s="439"/>
      <c r="M92" s="441"/>
      <c r="N92" s="460"/>
      <c r="O92" s="461"/>
      <c r="P92" s="447"/>
      <c r="Q92" s="448"/>
      <c r="R92" s="449"/>
    </row>
    <row r="93" spans="2:18" ht="12.75" customHeight="1" x14ac:dyDescent="0.2">
      <c r="B93" s="88" t="s">
        <v>210</v>
      </c>
      <c r="C93" s="11">
        <v>45000</v>
      </c>
      <c r="D93" s="131"/>
      <c r="E93" s="12">
        <f t="shared" ref="E93:E98" si="24">(C93)</f>
        <v>45000</v>
      </c>
      <c r="F93" s="12">
        <v>42952.83</v>
      </c>
      <c r="G93" s="12">
        <v>0</v>
      </c>
      <c r="H93" s="12">
        <f>(F93)</f>
        <v>42952.83</v>
      </c>
      <c r="I93" s="473">
        <f t="shared" ref="I93:I98" si="25">(H93-E93)</f>
        <v>-2047.1699999999983</v>
      </c>
      <c r="J93" s="129">
        <v>0</v>
      </c>
      <c r="K93" s="12">
        <v>0</v>
      </c>
      <c r="L93" s="12">
        <v>0</v>
      </c>
      <c r="M93" s="11">
        <f>(K93+L93)</f>
        <v>0</v>
      </c>
      <c r="N93" s="111">
        <f>(M93-J93)</f>
        <v>0</v>
      </c>
      <c r="O93" s="129">
        <f t="shared" ref="O93:P98" si="26">(E93+J93)</f>
        <v>45000</v>
      </c>
      <c r="P93" s="12">
        <f t="shared" si="26"/>
        <v>42952.83</v>
      </c>
      <c r="Q93" s="111">
        <f t="shared" ref="Q93:Q98" si="27">(P93-O93)</f>
        <v>-2047.1699999999983</v>
      </c>
      <c r="R93" s="474">
        <f t="shared" ref="R93:R98" si="28">(G93+L93)</f>
        <v>0</v>
      </c>
    </row>
    <row r="94" spans="2:18" x14ac:dyDescent="0.2">
      <c r="B94" s="88" t="s">
        <v>211</v>
      </c>
      <c r="C94" s="11">
        <v>20000</v>
      </c>
      <c r="D94" s="11"/>
      <c r="E94" s="12">
        <f t="shared" si="24"/>
        <v>20000</v>
      </c>
      <c r="F94" s="12">
        <v>6364.37</v>
      </c>
      <c r="G94" s="12">
        <v>0</v>
      </c>
      <c r="H94" s="12">
        <f>(F94)</f>
        <v>6364.37</v>
      </c>
      <c r="I94" s="473">
        <f t="shared" si="25"/>
        <v>-13635.630000000001</v>
      </c>
      <c r="J94" s="129">
        <v>0</v>
      </c>
      <c r="K94" s="12">
        <v>0</v>
      </c>
      <c r="L94" s="12">
        <v>0</v>
      </c>
      <c r="M94" s="11">
        <f>(K94+L94)</f>
        <v>0</v>
      </c>
      <c r="N94" s="111">
        <f>(M94-J94)</f>
        <v>0</v>
      </c>
      <c r="O94" s="129">
        <f t="shared" si="26"/>
        <v>20000</v>
      </c>
      <c r="P94" s="12">
        <f t="shared" si="26"/>
        <v>6364.37</v>
      </c>
      <c r="Q94" s="111">
        <f t="shared" si="27"/>
        <v>-13635.630000000001</v>
      </c>
      <c r="R94" s="474">
        <f t="shared" si="28"/>
        <v>0</v>
      </c>
    </row>
    <row r="95" spans="2:18" x14ac:dyDescent="0.2">
      <c r="B95" s="88" t="s">
        <v>212</v>
      </c>
      <c r="C95" s="11">
        <v>16000</v>
      </c>
      <c r="D95" s="11"/>
      <c r="E95" s="12">
        <f t="shared" si="24"/>
        <v>16000</v>
      </c>
      <c r="F95" s="12">
        <v>10473.799999999999</v>
      </c>
      <c r="G95" s="12">
        <v>0</v>
      </c>
      <c r="H95" s="12">
        <f>(F95+G95)</f>
        <v>10473.799999999999</v>
      </c>
      <c r="I95" s="473">
        <f t="shared" si="25"/>
        <v>-5526.2000000000007</v>
      </c>
      <c r="J95" s="129">
        <v>0</v>
      </c>
      <c r="K95" s="12">
        <v>0</v>
      </c>
      <c r="L95" s="12">
        <v>0</v>
      </c>
      <c r="M95" s="11">
        <f>(K95+L95)</f>
        <v>0</v>
      </c>
      <c r="N95" s="111">
        <f>(M95-J95)</f>
        <v>0</v>
      </c>
      <c r="O95" s="129">
        <f t="shared" si="26"/>
        <v>16000</v>
      </c>
      <c r="P95" s="12">
        <f t="shared" si="26"/>
        <v>10473.799999999999</v>
      </c>
      <c r="Q95" s="111">
        <f t="shared" si="27"/>
        <v>-5526.2000000000007</v>
      </c>
      <c r="R95" s="474">
        <f t="shared" si="28"/>
        <v>0</v>
      </c>
    </row>
    <row r="96" spans="2:18" x14ac:dyDescent="0.2">
      <c r="B96" s="88" t="s">
        <v>213</v>
      </c>
      <c r="C96" s="11">
        <v>500</v>
      </c>
      <c r="D96" s="11"/>
      <c r="E96" s="12">
        <f t="shared" si="24"/>
        <v>500</v>
      </c>
      <c r="F96" s="12">
        <v>500</v>
      </c>
      <c r="G96" s="12">
        <v>0</v>
      </c>
      <c r="H96" s="12">
        <f>(F96)</f>
        <v>500</v>
      </c>
      <c r="I96" s="473">
        <f t="shared" si="25"/>
        <v>0</v>
      </c>
      <c r="J96" s="129">
        <v>0</v>
      </c>
      <c r="K96" s="12">
        <v>0</v>
      </c>
      <c r="L96" s="12">
        <v>0</v>
      </c>
      <c r="M96" s="11">
        <f>(K96+L96)</f>
        <v>0</v>
      </c>
      <c r="N96" s="111">
        <f>(M96-J96)</f>
        <v>0</v>
      </c>
      <c r="O96" s="129">
        <f t="shared" si="26"/>
        <v>500</v>
      </c>
      <c r="P96" s="12">
        <f t="shared" si="26"/>
        <v>500</v>
      </c>
      <c r="Q96" s="111">
        <f t="shared" si="27"/>
        <v>0</v>
      </c>
      <c r="R96" s="474">
        <f t="shared" si="28"/>
        <v>0</v>
      </c>
    </row>
    <row r="97" spans="1:18" x14ac:dyDescent="0.2">
      <c r="B97" s="88" t="s">
        <v>214</v>
      </c>
      <c r="C97" s="13">
        <v>7500</v>
      </c>
      <c r="D97" s="13"/>
      <c r="E97" s="15">
        <f t="shared" si="24"/>
        <v>7500</v>
      </c>
      <c r="F97" s="15">
        <v>0</v>
      </c>
      <c r="G97" s="15">
        <v>0</v>
      </c>
      <c r="H97" s="15">
        <f>(F97)</f>
        <v>0</v>
      </c>
      <c r="I97" s="475">
        <f t="shared" si="25"/>
        <v>-7500</v>
      </c>
      <c r="J97" s="132">
        <v>0</v>
      </c>
      <c r="K97" s="15">
        <v>0</v>
      </c>
      <c r="L97" s="15">
        <v>0</v>
      </c>
      <c r="M97" s="13">
        <f>(K97+L97)</f>
        <v>0</v>
      </c>
      <c r="N97" s="484">
        <f>(M97-J97)</f>
        <v>0</v>
      </c>
      <c r="O97" s="129">
        <f t="shared" si="26"/>
        <v>7500</v>
      </c>
      <c r="P97" s="15">
        <f t="shared" si="26"/>
        <v>0</v>
      </c>
      <c r="Q97" s="111">
        <f t="shared" si="27"/>
        <v>-7500</v>
      </c>
      <c r="R97" s="474">
        <f t="shared" si="28"/>
        <v>0</v>
      </c>
    </row>
    <row r="98" spans="1:18" ht="12.75" customHeight="1" x14ac:dyDescent="0.2">
      <c r="B98" s="216" t="s">
        <v>89</v>
      </c>
      <c r="C98" s="217">
        <f>(C93+C94+C95+C96+C97)</f>
        <v>89000</v>
      </c>
      <c r="D98" s="217"/>
      <c r="E98" s="219">
        <f t="shared" si="24"/>
        <v>89000</v>
      </c>
      <c r="F98" s="219">
        <f>(F93+F94+F95+F96+F97)</f>
        <v>60291</v>
      </c>
      <c r="G98" s="219">
        <f>(G93+G94+G95+G96+G97)</f>
        <v>0</v>
      </c>
      <c r="H98" s="219">
        <f>(H93+H94+H95+H96+H97)</f>
        <v>60291</v>
      </c>
      <c r="I98" s="229">
        <f t="shared" si="25"/>
        <v>-28709</v>
      </c>
      <c r="J98" s="262">
        <f>(J93+J94+J95+J96+J97)</f>
        <v>0</v>
      </c>
      <c r="K98" s="219">
        <f>(K93+K94+K95+K96+K97)</f>
        <v>0</v>
      </c>
      <c r="L98" s="219">
        <f>(L93+L94+L95+L96+L97)</f>
        <v>0</v>
      </c>
      <c r="M98" s="217">
        <f>(M93+M94+M95+M96+M97)</f>
        <v>0</v>
      </c>
      <c r="N98" s="236">
        <f>(N93+N94+N95+N96+N97)</f>
        <v>0</v>
      </c>
      <c r="O98" s="226">
        <f t="shared" si="26"/>
        <v>89000</v>
      </c>
      <c r="P98" s="219">
        <f t="shared" si="26"/>
        <v>60291</v>
      </c>
      <c r="Q98" s="230">
        <f t="shared" si="27"/>
        <v>-28709</v>
      </c>
      <c r="R98" s="263">
        <f t="shared" si="28"/>
        <v>0</v>
      </c>
    </row>
    <row r="99" spans="1:18" ht="3.95" customHeight="1" x14ac:dyDescent="0.2">
      <c r="B99" s="88"/>
      <c r="C99" s="22"/>
      <c r="D99" s="22"/>
      <c r="E99" s="435"/>
      <c r="F99" s="435"/>
      <c r="G99" s="435"/>
      <c r="H99" s="435"/>
      <c r="I99" s="436"/>
      <c r="J99" s="462"/>
      <c r="K99" s="435"/>
      <c r="L99" s="435"/>
      <c r="M99" s="437"/>
      <c r="N99" s="463"/>
      <c r="O99" s="461"/>
      <c r="P99" s="447"/>
      <c r="Q99" s="464"/>
      <c r="R99" s="449"/>
    </row>
    <row r="100" spans="1:18" ht="15.75" thickBot="1" x14ac:dyDescent="0.3">
      <c r="B100" s="198" t="s">
        <v>102</v>
      </c>
      <c r="C100" s="521">
        <f>(C98)</f>
        <v>89000</v>
      </c>
      <c r="D100" s="522"/>
      <c r="E100" s="523">
        <f>(C100)</f>
        <v>89000</v>
      </c>
      <c r="F100" s="523">
        <f>(F98)</f>
        <v>60291</v>
      </c>
      <c r="G100" s="524">
        <f>(G98)</f>
        <v>0</v>
      </c>
      <c r="H100" s="524">
        <f>(H93+H94+H95+H96+H97)</f>
        <v>60291</v>
      </c>
      <c r="I100" s="525">
        <f>(H100-E100)</f>
        <v>-28709</v>
      </c>
      <c r="J100" s="521">
        <f>(J98)</f>
        <v>0</v>
      </c>
      <c r="K100" s="523">
        <f>(K98)</f>
        <v>0</v>
      </c>
      <c r="L100" s="523">
        <f>(L98)</f>
        <v>0</v>
      </c>
      <c r="M100" s="522">
        <f>(M98)</f>
        <v>0</v>
      </c>
      <c r="N100" s="526">
        <f>(N98)</f>
        <v>0</v>
      </c>
      <c r="O100" s="521">
        <f>(E100+J100)</f>
        <v>89000</v>
      </c>
      <c r="P100" s="523">
        <f>(F100+K100)</f>
        <v>60291</v>
      </c>
      <c r="Q100" s="527">
        <f>(P100-O100)</f>
        <v>-28709</v>
      </c>
      <c r="R100" s="528">
        <f>(G100+L100)</f>
        <v>0</v>
      </c>
    </row>
    <row r="101" spans="1:18" ht="2.4500000000000002" customHeight="1" x14ac:dyDescent="0.2">
      <c r="B101" s="88"/>
      <c r="C101" s="24"/>
      <c r="D101" s="24"/>
      <c r="E101" s="442"/>
      <c r="F101" s="442"/>
      <c r="G101" s="442"/>
      <c r="H101" s="442"/>
      <c r="I101" s="438"/>
      <c r="J101" s="465"/>
      <c r="K101" s="466"/>
      <c r="L101" s="445"/>
      <c r="M101" s="444"/>
      <c r="N101" s="467"/>
      <c r="O101" s="461"/>
      <c r="P101" s="447"/>
      <c r="Q101" s="448"/>
      <c r="R101" s="449"/>
    </row>
    <row r="102" spans="1:18" ht="17.25" customHeight="1" thickBot="1" x14ac:dyDescent="0.3">
      <c r="A102" s="51"/>
      <c r="B102" s="632" t="s">
        <v>293</v>
      </c>
      <c r="C102" s="514">
        <f>(C82+C89+C100)</f>
        <v>863432.6</v>
      </c>
      <c r="D102" s="515"/>
      <c r="E102" s="516">
        <f>(C102)</f>
        <v>863432.6</v>
      </c>
      <c r="F102" s="516">
        <f>(F82+F89+F100)</f>
        <v>710632.98</v>
      </c>
      <c r="G102" s="516">
        <f>(G82+G100)</f>
        <v>12457.18</v>
      </c>
      <c r="H102" s="516">
        <f>(H82+H87+H100)</f>
        <v>723090.16</v>
      </c>
      <c r="I102" s="517">
        <f>(H102-E102)</f>
        <v>-140342.43999999994</v>
      </c>
      <c r="J102" s="518">
        <f>(J82+J100)</f>
        <v>3123.25</v>
      </c>
      <c r="K102" s="516">
        <f>(K82+K100)</f>
        <v>2286.79</v>
      </c>
      <c r="L102" s="516">
        <f>(L82+L100)</f>
        <v>516.46</v>
      </c>
      <c r="M102" s="518">
        <f>(M82+M100)</f>
        <v>2803.25</v>
      </c>
      <c r="N102" s="517">
        <f>(N82+N100)</f>
        <v>-320</v>
      </c>
      <c r="O102" s="518">
        <f>(O82+O89+O100)</f>
        <v>866555.85</v>
      </c>
      <c r="P102" s="516">
        <f>(F102+K102)</f>
        <v>712919.77</v>
      </c>
      <c r="Q102" s="519">
        <f>(P102-O102)</f>
        <v>-153636.07999999996</v>
      </c>
      <c r="R102" s="520">
        <f>(G102+L102)</f>
        <v>12973.64</v>
      </c>
    </row>
    <row r="103" spans="1:18" ht="17.25" customHeight="1" thickTop="1" thickBot="1" x14ac:dyDescent="0.25">
      <c r="A103" s="51"/>
      <c r="B103" s="636" t="s">
        <v>292</v>
      </c>
      <c r="C103" s="637">
        <v>193203.6</v>
      </c>
      <c r="D103" s="638"/>
      <c r="E103" s="639">
        <v>193203.6</v>
      </c>
      <c r="F103" s="640">
        <v>0</v>
      </c>
      <c r="G103" s="641"/>
      <c r="H103" s="640">
        <v>0</v>
      </c>
      <c r="I103" s="652"/>
      <c r="J103" s="643"/>
      <c r="K103" s="644"/>
      <c r="L103" s="644"/>
      <c r="M103" s="644"/>
      <c r="N103" s="654"/>
      <c r="O103" s="643"/>
      <c r="P103" s="644"/>
      <c r="Q103" s="644"/>
      <c r="R103" s="645"/>
    </row>
    <row r="104" spans="1:18" ht="17.25" customHeight="1" thickTop="1" thickBot="1" x14ac:dyDescent="0.25">
      <c r="A104" s="51"/>
      <c r="B104" s="649" t="s">
        <v>233</v>
      </c>
      <c r="C104" s="646"/>
      <c r="D104" s="642"/>
      <c r="E104" s="640"/>
      <c r="F104" s="640"/>
      <c r="G104" s="640"/>
      <c r="H104" s="647"/>
      <c r="I104" s="648"/>
      <c r="J104" s="650"/>
      <c r="K104" s="642"/>
      <c r="L104" s="640"/>
      <c r="M104" s="642"/>
      <c r="N104" s="655"/>
      <c r="O104" s="653">
        <v>238323.21</v>
      </c>
      <c r="P104" s="638">
        <v>0</v>
      </c>
      <c r="Q104" s="640"/>
      <c r="R104" s="648"/>
    </row>
    <row r="105" spans="1:18" ht="23.25" customHeight="1" thickTop="1" thickBot="1" x14ac:dyDescent="0.3">
      <c r="B105" s="626" t="s">
        <v>54</v>
      </c>
      <c r="C105" s="633">
        <f>C102+C103</f>
        <v>1056636.2</v>
      </c>
      <c r="D105" s="634"/>
      <c r="E105" s="635">
        <f>E102+E103</f>
        <v>1056636.2</v>
      </c>
      <c r="F105" s="635">
        <f>F102+F103</f>
        <v>710632.98</v>
      </c>
      <c r="G105" s="635">
        <f>G102+G103</f>
        <v>12457.18</v>
      </c>
      <c r="H105" s="634">
        <f>F105+G105</f>
        <v>723090.16</v>
      </c>
      <c r="I105" s="656">
        <f>(H105-E105)</f>
        <v>-333546.03999999992</v>
      </c>
      <c r="J105" s="651">
        <f>J102+J103</f>
        <v>3123.25</v>
      </c>
      <c r="K105" s="634">
        <f>K102+K103</f>
        <v>2286.79</v>
      </c>
      <c r="L105" s="635">
        <f>L102+L103</f>
        <v>516.46</v>
      </c>
      <c r="M105" s="634">
        <f>K105+L105</f>
        <v>2803.25</v>
      </c>
      <c r="N105" s="634">
        <f>M105-J105</f>
        <v>-320</v>
      </c>
      <c r="O105" s="633">
        <f>O102+O104</f>
        <v>1104879.06</v>
      </c>
      <c r="P105" s="651">
        <f>P102+P104</f>
        <v>712919.77</v>
      </c>
      <c r="Q105" s="519">
        <f>(P105-O105)</f>
        <v>-391959.29000000004</v>
      </c>
      <c r="R105" s="520">
        <f>(G105+L105)</f>
        <v>12973.64</v>
      </c>
    </row>
    <row r="106" spans="1:18" ht="13.5" thickTop="1" x14ac:dyDescent="0.2">
      <c r="B106" s="39"/>
      <c r="C106" s="39"/>
      <c r="D106" s="39"/>
      <c r="E106" s="39"/>
      <c r="F106" s="251"/>
      <c r="G106" s="251"/>
      <c r="H106" s="251"/>
      <c r="I106" s="39"/>
      <c r="J106" s="251"/>
      <c r="K106" s="39"/>
      <c r="L106" s="251"/>
      <c r="M106" s="251"/>
      <c r="N106" s="39"/>
      <c r="O106" s="39"/>
      <c r="P106" s="39"/>
      <c r="Q106" s="251"/>
      <c r="R106" s="39"/>
    </row>
    <row r="107" spans="1:18" x14ac:dyDescent="0.2"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x14ac:dyDescent="0.2"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</row>
    <row r="109" spans="1:18" x14ac:dyDescent="0.2"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</row>
    <row r="110" spans="1:18" x14ac:dyDescent="0.2"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</row>
    <row r="111" spans="1:18" x14ac:dyDescent="0.2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</row>
    <row r="112" spans="1:18" x14ac:dyDescent="0.2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</row>
    <row r="113" spans="2:18" x14ac:dyDescent="0.2"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2:18" x14ac:dyDescent="0.2"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2:18" x14ac:dyDescent="0.2"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</row>
    <row r="116" spans="2:18" x14ac:dyDescent="0.2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2:18" x14ac:dyDescent="0.2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</row>
    <row r="118" spans="2:18" x14ac:dyDescent="0.2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</row>
    <row r="119" spans="2:18" x14ac:dyDescent="0.2"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2:18" x14ac:dyDescent="0.2"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2:18" x14ac:dyDescent="0.2"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2:18" x14ac:dyDescent="0.2"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2:18" x14ac:dyDescent="0.2"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2:18" x14ac:dyDescent="0.2"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2:18" x14ac:dyDescent="0.2"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2:18" x14ac:dyDescent="0.2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spans="2:18" x14ac:dyDescent="0.2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2:18" x14ac:dyDescent="0.2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spans="1:18" x14ac:dyDescent="0.2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x14ac:dyDescent="0.2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spans="1:18" x14ac:dyDescent="0.2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spans="1:18" x14ac:dyDescent="0.2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x14ac:dyDescent="0.2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  <row r="134" spans="1:18" x14ac:dyDescent="0.2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</row>
    <row r="135" spans="1:18" x14ac:dyDescent="0.2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x14ac:dyDescent="0.2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</row>
    <row r="137" spans="1:18" x14ac:dyDescent="0.2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x14ac:dyDescent="0.2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</row>
    <row r="139" spans="1:18" x14ac:dyDescent="0.2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</row>
    <row r="140" spans="1:18" ht="32.1" customHeight="1" x14ac:dyDescent="0.2"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32.1" customHeight="1" x14ac:dyDescent="0.4">
      <c r="B141" s="661" t="s">
        <v>276</v>
      </c>
      <c r="C141" s="661"/>
      <c r="D141" s="661"/>
      <c r="E141" s="661"/>
      <c r="F141" s="661"/>
      <c r="G141" s="661"/>
      <c r="H141" s="661"/>
      <c r="I141" s="661"/>
      <c r="J141" s="661"/>
      <c r="K141" s="661"/>
      <c r="L141" s="661"/>
      <c r="M141" s="661"/>
      <c r="N141" s="661"/>
      <c r="O141" s="661"/>
      <c r="P141" s="661"/>
      <c r="Q141" s="661"/>
      <c r="R141" s="82">
        <v>3</v>
      </c>
    </row>
    <row r="142" spans="1:18" ht="1.9" customHeight="1" x14ac:dyDescent="0.2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</row>
    <row r="143" spans="1:18" ht="15.6" customHeight="1" x14ac:dyDescent="0.35">
      <c r="A143" s="51"/>
      <c r="B143" s="154"/>
      <c r="C143" s="109" t="s">
        <v>55</v>
      </c>
      <c r="D143" s="102"/>
      <c r="E143" s="102"/>
      <c r="F143" s="102"/>
      <c r="G143" s="102"/>
      <c r="H143" s="102"/>
      <c r="I143" s="103"/>
      <c r="J143" s="657" t="s">
        <v>56</v>
      </c>
      <c r="K143" s="658"/>
      <c r="L143" s="658"/>
      <c r="M143" s="658"/>
      <c r="N143" s="659"/>
      <c r="O143" s="658" t="s">
        <v>32</v>
      </c>
      <c r="P143" s="658"/>
      <c r="Q143" s="659"/>
      <c r="R143" s="252"/>
    </row>
    <row r="144" spans="1:18" ht="15.6" customHeight="1" x14ac:dyDescent="0.35">
      <c r="A144" s="51"/>
      <c r="B144" s="105" t="s">
        <v>0</v>
      </c>
      <c r="C144" s="4" t="s">
        <v>28</v>
      </c>
      <c r="D144" s="114"/>
      <c r="E144" s="36"/>
      <c r="F144" s="37"/>
      <c r="G144" s="114" t="s">
        <v>22</v>
      </c>
      <c r="H144" s="5"/>
      <c r="I144" s="6"/>
      <c r="J144" s="41"/>
      <c r="K144" s="38"/>
      <c r="L144" s="92"/>
      <c r="M144" s="89"/>
      <c r="N144" s="42"/>
      <c r="O144" s="30"/>
      <c r="P144" s="94"/>
      <c r="Q144" s="253"/>
      <c r="R144" s="254"/>
    </row>
    <row r="145" spans="2:18" ht="33.75" x14ac:dyDescent="0.2">
      <c r="B145" s="7"/>
      <c r="C145" s="45" t="s">
        <v>18</v>
      </c>
      <c r="D145" s="44" t="s">
        <v>19</v>
      </c>
      <c r="E145" s="46" t="s">
        <v>20</v>
      </c>
      <c r="F145" s="62" t="s">
        <v>57</v>
      </c>
      <c r="G145" s="61" t="s">
        <v>58</v>
      </c>
      <c r="H145" s="46" t="s">
        <v>1</v>
      </c>
      <c r="I145" s="47" t="s">
        <v>35</v>
      </c>
      <c r="J145" s="48" t="s">
        <v>277</v>
      </c>
      <c r="K145" s="49" t="s">
        <v>59</v>
      </c>
      <c r="L145" s="93" t="s">
        <v>60</v>
      </c>
      <c r="M145" s="90" t="s">
        <v>1</v>
      </c>
      <c r="N145" s="50" t="s">
        <v>19</v>
      </c>
      <c r="O145" s="53" t="s">
        <v>36</v>
      </c>
      <c r="P145" s="90" t="s">
        <v>61</v>
      </c>
      <c r="Q145" s="97" t="s">
        <v>35</v>
      </c>
      <c r="R145" s="674" t="s">
        <v>273</v>
      </c>
    </row>
    <row r="146" spans="2:18" x14ac:dyDescent="0.2">
      <c r="B146" s="8"/>
      <c r="C146" s="27">
        <v>1</v>
      </c>
      <c r="D146" s="28">
        <v>2</v>
      </c>
      <c r="E146" s="29" t="s">
        <v>17</v>
      </c>
      <c r="F146" s="27">
        <v>4</v>
      </c>
      <c r="G146" s="28">
        <v>5</v>
      </c>
      <c r="H146" s="29">
        <v>6</v>
      </c>
      <c r="I146" s="35" t="s">
        <v>21</v>
      </c>
      <c r="J146" s="27">
        <v>8</v>
      </c>
      <c r="K146" s="28">
        <v>9</v>
      </c>
      <c r="L146" s="28">
        <v>10</v>
      </c>
      <c r="M146" s="91" t="s">
        <v>33</v>
      </c>
      <c r="N146" s="43" t="s">
        <v>34</v>
      </c>
      <c r="O146" s="57">
        <v>13</v>
      </c>
      <c r="P146" s="98" t="s">
        <v>41</v>
      </c>
      <c r="Q146" s="136">
        <v>15</v>
      </c>
      <c r="R146" s="118" t="s">
        <v>38</v>
      </c>
    </row>
    <row r="147" spans="2:18" ht="3" customHeight="1" x14ac:dyDescent="0.25">
      <c r="B147" s="86"/>
      <c r="C147" s="264"/>
      <c r="D147" s="264"/>
      <c r="E147" s="265"/>
      <c r="F147" s="265"/>
      <c r="G147" s="265"/>
      <c r="H147" s="265"/>
      <c r="I147" s="266"/>
      <c r="J147" s="267"/>
      <c r="K147" s="268"/>
      <c r="L147" s="268"/>
      <c r="M147" s="268"/>
      <c r="N147" s="269"/>
      <c r="O147" s="39"/>
      <c r="P147" s="39"/>
      <c r="Q147" s="235"/>
      <c r="R147" s="270"/>
    </row>
    <row r="148" spans="2:18" ht="15" x14ac:dyDescent="0.25">
      <c r="B148" s="107" t="s">
        <v>62</v>
      </c>
      <c r="C148" s="11" t="s">
        <v>2</v>
      </c>
      <c r="D148" s="11"/>
      <c r="E148" s="12" t="s">
        <v>2</v>
      </c>
      <c r="F148" s="12" t="s">
        <v>2</v>
      </c>
      <c r="G148" s="12" t="s">
        <v>2</v>
      </c>
      <c r="H148" s="12" t="s">
        <v>2</v>
      </c>
      <c r="I148" s="111"/>
      <c r="J148" s="271"/>
      <c r="K148" s="272"/>
      <c r="L148" s="272"/>
      <c r="M148" s="272"/>
      <c r="N148" s="273"/>
      <c r="O148" s="274"/>
      <c r="P148" s="274"/>
      <c r="Q148" s="275"/>
      <c r="R148" s="275"/>
    </row>
    <row r="149" spans="2:18" x14ac:dyDescent="0.2">
      <c r="B149" s="87" t="s">
        <v>63</v>
      </c>
      <c r="C149" s="10"/>
      <c r="D149" s="10"/>
      <c r="E149" s="9"/>
      <c r="F149" s="9"/>
      <c r="G149" s="9"/>
      <c r="H149" s="9"/>
      <c r="I149" s="130"/>
      <c r="J149" s="261"/>
      <c r="K149" s="233"/>
      <c r="L149" s="233"/>
      <c r="M149" s="233"/>
      <c r="N149" s="234"/>
      <c r="O149" s="39"/>
      <c r="P149" s="39"/>
      <c r="Q149" s="235"/>
      <c r="R149" s="235"/>
    </row>
    <row r="150" spans="2:18" x14ac:dyDescent="0.2">
      <c r="B150" s="88" t="s">
        <v>64</v>
      </c>
      <c r="C150" s="83">
        <v>0</v>
      </c>
      <c r="D150" s="10"/>
      <c r="E150" s="18">
        <f>(C150)</f>
        <v>0</v>
      </c>
      <c r="F150" s="110">
        <v>0</v>
      </c>
      <c r="G150" s="110">
        <v>0</v>
      </c>
      <c r="H150" s="110">
        <f>(F150+G150)</f>
        <v>0</v>
      </c>
      <c r="I150" s="237">
        <f>(H150-E150)</f>
        <v>0</v>
      </c>
      <c r="J150" s="110">
        <v>0</v>
      </c>
      <c r="K150" s="131">
        <v>0</v>
      </c>
      <c r="L150" s="110">
        <v>0</v>
      </c>
      <c r="M150" s="131">
        <f>(K150+L150)</f>
        <v>0</v>
      </c>
      <c r="N150" s="232">
        <f>(M150-J150)</f>
        <v>0</v>
      </c>
      <c r="O150" s="131">
        <f t="shared" ref="O150:P155" si="29">(E150+J150)</f>
        <v>0</v>
      </c>
      <c r="P150" s="131">
        <f>(F150+K150)</f>
        <v>0</v>
      </c>
      <c r="Q150" s="232">
        <f>(P150-O150)</f>
        <v>0</v>
      </c>
      <c r="R150" s="237">
        <f>(G150+L150)</f>
        <v>0</v>
      </c>
    </row>
    <row r="151" spans="2:18" x14ac:dyDescent="0.2">
      <c r="B151" s="88" t="s">
        <v>65</v>
      </c>
      <c r="C151" s="11">
        <v>4000</v>
      </c>
      <c r="D151" s="10"/>
      <c r="E151" s="12">
        <f>(C151)</f>
        <v>4000</v>
      </c>
      <c r="F151" s="110">
        <v>3100</v>
      </c>
      <c r="G151" s="110">
        <v>0</v>
      </c>
      <c r="H151" s="110">
        <f>(F151+G151)</f>
        <v>3100</v>
      </c>
      <c r="I151" s="237">
        <f>(H151-E151)</f>
        <v>-900</v>
      </c>
      <c r="J151" s="110">
        <v>0</v>
      </c>
      <c r="K151" s="131">
        <v>0</v>
      </c>
      <c r="L151" s="110">
        <v>0</v>
      </c>
      <c r="M151" s="110">
        <f>(K151+L151)</f>
        <v>0</v>
      </c>
      <c r="N151" s="232">
        <f>(M151-J151)</f>
        <v>0</v>
      </c>
      <c r="O151" s="131">
        <f>(E151+J151)</f>
        <v>4000</v>
      </c>
      <c r="P151" s="131">
        <f t="shared" si="29"/>
        <v>3100</v>
      </c>
      <c r="Q151" s="232">
        <f>(P151-O151)</f>
        <v>-900</v>
      </c>
      <c r="R151" s="237">
        <f>(G151+L151)</f>
        <v>0</v>
      </c>
    </row>
    <row r="152" spans="2:18" x14ac:dyDescent="0.2">
      <c r="B152" s="88" t="s">
        <v>66</v>
      </c>
      <c r="C152" s="11">
        <v>72000</v>
      </c>
      <c r="D152" s="11" t="s">
        <v>2</v>
      </c>
      <c r="E152" s="12">
        <f>(C152)</f>
        <v>72000</v>
      </c>
      <c r="F152" s="110">
        <v>50537.4</v>
      </c>
      <c r="G152" s="110">
        <v>13704</v>
      </c>
      <c r="H152" s="110">
        <f>(F152+G152)</f>
        <v>64241.4</v>
      </c>
      <c r="I152" s="237">
        <f>(H152-E152)</f>
        <v>-7758.5999999999985</v>
      </c>
      <c r="J152" s="110">
        <v>11509.91</v>
      </c>
      <c r="K152" s="131">
        <v>11509.91</v>
      </c>
      <c r="L152" s="110">
        <v>0</v>
      </c>
      <c r="M152" s="110">
        <f>(K152+L152)</f>
        <v>11509.91</v>
      </c>
      <c r="N152" s="232">
        <v>0</v>
      </c>
      <c r="O152" s="131">
        <f t="shared" si="29"/>
        <v>83509.91</v>
      </c>
      <c r="P152" s="131">
        <f t="shared" si="29"/>
        <v>62047.31</v>
      </c>
      <c r="Q152" s="232">
        <f>(P152-O152)</f>
        <v>-21462.600000000006</v>
      </c>
      <c r="R152" s="237">
        <f>(G152+L152)</f>
        <v>13704</v>
      </c>
    </row>
    <row r="153" spans="2:18" x14ac:dyDescent="0.2">
      <c r="B153" s="88" t="s">
        <v>67</v>
      </c>
      <c r="C153" s="11">
        <v>2000</v>
      </c>
      <c r="D153" s="12"/>
      <c r="E153" s="12">
        <f>(C153)</f>
        <v>2000</v>
      </c>
      <c r="F153" s="110">
        <v>294</v>
      </c>
      <c r="G153" s="110">
        <v>0</v>
      </c>
      <c r="H153" s="110">
        <f>(F153+G153)</f>
        <v>294</v>
      </c>
      <c r="I153" s="232">
        <f>(H153-E153)</f>
        <v>-1706</v>
      </c>
      <c r="J153" s="110">
        <v>0</v>
      </c>
      <c r="K153" s="110">
        <v>0</v>
      </c>
      <c r="L153" s="110">
        <v>0</v>
      </c>
      <c r="M153" s="110">
        <f>(K153+L153)</f>
        <v>0</v>
      </c>
      <c r="N153" s="232">
        <f>(M153-J153)</f>
        <v>0</v>
      </c>
      <c r="O153" s="131">
        <f t="shared" si="29"/>
        <v>2000</v>
      </c>
      <c r="P153" s="131">
        <f t="shared" si="29"/>
        <v>294</v>
      </c>
      <c r="Q153" s="232">
        <f>(P153-O153)</f>
        <v>-1706</v>
      </c>
      <c r="R153" s="237">
        <f>(G153+L153)</f>
        <v>0</v>
      </c>
    </row>
    <row r="154" spans="2:18" ht="1.1499999999999999" customHeight="1" x14ac:dyDescent="0.2">
      <c r="B154" s="88"/>
      <c r="C154" s="132"/>
      <c r="D154" s="15"/>
      <c r="E154" s="12"/>
      <c r="F154" s="110"/>
      <c r="G154" s="137"/>
      <c r="H154" s="137"/>
      <c r="I154" s="231"/>
      <c r="J154" s="255"/>
      <c r="K154" s="137"/>
      <c r="L154" s="137"/>
      <c r="M154" s="110"/>
      <c r="N154" s="232"/>
      <c r="O154" s="138"/>
      <c r="P154" s="137"/>
      <c r="Q154" s="237"/>
      <c r="R154" s="238"/>
    </row>
    <row r="155" spans="2:18" x14ac:dyDescent="0.2">
      <c r="B155" s="216" t="s">
        <v>6</v>
      </c>
      <c r="C155" s="217">
        <f>(C150+C151+C152+C153)</f>
        <v>78000</v>
      </c>
      <c r="D155" s="217">
        <v>0</v>
      </c>
      <c r="E155" s="223">
        <f>(E150+E151+E152+E153)</f>
        <v>78000</v>
      </c>
      <c r="F155" s="223">
        <f>(F150+F151+F152+F153)</f>
        <v>53931.4</v>
      </c>
      <c r="G155" s="219">
        <f>(G150+G151+G152+G153)</f>
        <v>13704</v>
      </c>
      <c r="H155" s="219">
        <f>(H150+H151+H152+H153)</f>
        <v>67635.399999999994</v>
      </c>
      <c r="I155" s="236">
        <f>(H155-E155)</f>
        <v>-10364.600000000006</v>
      </c>
      <c r="J155" s="226">
        <f>(J150+J151+J152+J153)</f>
        <v>11509.91</v>
      </c>
      <c r="K155" s="217">
        <f>(K150+K151+K152+K153)</f>
        <v>11509.91</v>
      </c>
      <c r="L155" s="217">
        <f>(L150+L151+L152+L153)</f>
        <v>0</v>
      </c>
      <c r="M155" s="223">
        <f>(M150+M151+M152+M153)</f>
        <v>11509.91</v>
      </c>
      <c r="N155" s="230">
        <f>(N150+N151+N152+N153)</f>
        <v>0</v>
      </c>
      <c r="O155" s="217">
        <f t="shared" si="29"/>
        <v>89509.91</v>
      </c>
      <c r="P155" s="219">
        <f>(F155+K155)</f>
        <v>65441.31</v>
      </c>
      <c r="Q155" s="230">
        <f>(P155-O155)</f>
        <v>-24068.600000000006</v>
      </c>
      <c r="R155" s="263">
        <f>(G155+L155)</f>
        <v>13704</v>
      </c>
    </row>
    <row r="156" spans="2:18" ht="3.6" customHeight="1" x14ac:dyDescent="0.2">
      <c r="B156" s="88"/>
      <c r="C156" s="11"/>
      <c r="D156" s="10"/>
      <c r="E156" s="11"/>
      <c r="F156" s="131"/>
      <c r="G156" s="131"/>
      <c r="H156" s="131"/>
      <c r="I156" s="232"/>
      <c r="J156" s="131"/>
      <c r="K156" s="131"/>
      <c r="L156" s="131"/>
      <c r="M156" s="131"/>
      <c r="N156" s="232"/>
      <c r="O156" s="407"/>
      <c r="P156" s="407"/>
      <c r="Q156" s="260"/>
      <c r="R156" s="259"/>
    </row>
    <row r="157" spans="2:18" x14ac:dyDescent="0.2">
      <c r="B157" s="87" t="s">
        <v>68</v>
      </c>
      <c r="C157" s="10"/>
      <c r="D157" s="10"/>
      <c r="E157" s="9"/>
      <c r="F157" s="140"/>
      <c r="G157" s="140"/>
      <c r="H157" s="140"/>
      <c r="I157" s="276"/>
      <c r="J157" s="141"/>
      <c r="K157" s="131"/>
      <c r="L157" s="110"/>
      <c r="M157" s="131"/>
      <c r="N157" s="232"/>
      <c r="O157" s="407"/>
      <c r="P157" s="407"/>
      <c r="Q157" s="260"/>
      <c r="R157" s="259"/>
    </row>
    <row r="158" spans="2:18" x14ac:dyDescent="0.2">
      <c r="B158" s="88" t="s">
        <v>69</v>
      </c>
      <c r="C158" s="11">
        <v>23000</v>
      </c>
      <c r="D158" s="10"/>
      <c r="E158" s="12">
        <f>(C158)</f>
        <v>23000</v>
      </c>
      <c r="F158" s="110">
        <v>12206.11</v>
      </c>
      <c r="G158" s="110">
        <v>1220</v>
      </c>
      <c r="H158" s="110">
        <f>(F158+G158)</f>
        <v>13426.11</v>
      </c>
      <c r="I158" s="237">
        <f>(H158-E158)</f>
        <v>-9573.89</v>
      </c>
      <c r="J158" s="110">
        <v>0</v>
      </c>
      <c r="K158" s="131">
        <v>0</v>
      </c>
      <c r="L158" s="110">
        <v>0</v>
      </c>
      <c r="M158" s="110">
        <f>(K158+L158)</f>
        <v>0</v>
      </c>
      <c r="N158" s="232">
        <f>(M158-J158)</f>
        <v>0</v>
      </c>
      <c r="O158" s="131">
        <f t="shared" ref="O158:P162" si="30">(E158+J158)</f>
        <v>23000</v>
      </c>
      <c r="P158" s="131">
        <f t="shared" si="30"/>
        <v>12206.11</v>
      </c>
      <c r="Q158" s="237">
        <f>(P158-O158)</f>
        <v>-10793.89</v>
      </c>
      <c r="R158" s="238">
        <f>(G158+L158)</f>
        <v>1220</v>
      </c>
    </row>
    <row r="159" spans="2:18" x14ac:dyDescent="0.2">
      <c r="B159" s="88" t="s">
        <v>70</v>
      </c>
      <c r="C159" s="11">
        <v>1000</v>
      </c>
      <c r="D159" s="10"/>
      <c r="E159" s="12">
        <f>(C159)</f>
        <v>1000</v>
      </c>
      <c r="F159" s="110">
        <v>0</v>
      </c>
      <c r="G159" s="110">
        <v>0</v>
      </c>
      <c r="H159" s="110">
        <f>(F159+G159)</f>
        <v>0</v>
      </c>
      <c r="I159" s="237">
        <f>(H159-E159)</f>
        <v>-1000</v>
      </c>
      <c r="J159" s="110">
        <v>0</v>
      </c>
      <c r="K159" s="131">
        <v>0</v>
      </c>
      <c r="L159" s="110">
        <v>0</v>
      </c>
      <c r="M159" s="110">
        <f>(K159+L159)</f>
        <v>0</v>
      </c>
      <c r="N159" s="232">
        <f>(M159-J159)</f>
        <v>0</v>
      </c>
      <c r="O159" s="131">
        <f t="shared" si="30"/>
        <v>1000</v>
      </c>
      <c r="P159" s="131">
        <f t="shared" si="30"/>
        <v>0</v>
      </c>
      <c r="Q159" s="232">
        <f>(P159-O159)</f>
        <v>-1000</v>
      </c>
      <c r="R159" s="237">
        <f>(G159+L159)</f>
        <v>0</v>
      </c>
    </row>
    <row r="160" spans="2:18" x14ac:dyDescent="0.2">
      <c r="B160" s="88" t="s">
        <v>71</v>
      </c>
      <c r="C160" s="83">
        <v>30000</v>
      </c>
      <c r="D160" s="9"/>
      <c r="E160" s="18">
        <f>(C160)</f>
        <v>30000</v>
      </c>
      <c r="F160" s="110">
        <v>14366.77</v>
      </c>
      <c r="G160" s="110">
        <v>0</v>
      </c>
      <c r="H160" s="110">
        <f>(F160+G160)</f>
        <v>14366.77</v>
      </c>
      <c r="I160" s="232">
        <f>(H160-E160)</f>
        <v>-15633.23</v>
      </c>
      <c r="J160" s="110">
        <v>0</v>
      </c>
      <c r="K160" s="110">
        <v>0</v>
      </c>
      <c r="L160" s="110">
        <f>(L157+L158+L159)</f>
        <v>0</v>
      </c>
      <c r="M160" s="110">
        <f>(K160+L160)</f>
        <v>0</v>
      </c>
      <c r="N160" s="232">
        <f>(M160-J160)</f>
        <v>0</v>
      </c>
      <c r="O160" s="131">
        <f t="shared" si="30"/>
        <v>30000</v>
      </c>
      <c r="P160" s="131">
        <f t="shared" si="30"/>
        <v>14366.77</v>
      </c>
      <c r="Q160" s="232">
        <f>(P160-O160)</f>
        <v>-15633.23</v>
      </c>
      <c r="R160" s="237">
        <f>(G160+L160)</f>
        <v>0</v>
      </c>
    </row>
    <row r="161" spans="2:18" ht="1.1499999999999999" customHeight="1" x14ac:dyDescent="0.2">
      <c r="B161" s="88"/>
      <c r="C161" s="142"/>
      <c r="D161" s="143"/>
      <c r="E161" s="19"/>
      <c r="F161" s="137"/>
      <c r="G161" s="137"/>
      <c r="H161" s="137"/>
      <c r="I161" s="231"/>
      <c r="J161" s="138"/>
      <c r="K161" s="137"/>
      <c r="L161" s="137"/>
      <c r="M161" s="110"/>
      <c r="N161" s="231"/>
      <c r="O161" s="138"/>
      <c r="P161" s="137"/>
      <c r="Q161" s="231"/>
      <c r="R161" s="408"/>
    </row>
    <row r="162" spans="2:18" x14ac:dyDescent="0.2">
      <c r="B162" s="216" t="s">
        <v>9</v>
      </c>
      <c r="C162" s="226">
        <f>(C158+C159+C160)</f>
        <v>54000</v>
      </c>
      <c r="D162" s="472">
        <v>0</v>
      </c>
      <c r="E162" s="217">
        <f>(E158+E159+E160)</f>
        <v>54000</v>
      </c>
      <c r="F162" s="219">
        <f>(F158+F160)</f>
        <v>26572.880000000001</v>
      </c>
      <c r="G162" s="223">
        <f>(G158+G159)</f>
        <v>1220</v>
      </c>
      <c r="H162" s="223">
        <f>(H158+H159+H160)</f>
        <v>27792.880000000001</v>
      </c>
      <c r="I162" s="236">
        <f>(H162-E162)</f>
        <v>-26207.119999999999</v>
      </c>
      <c r="J162" s="226">
        <f>(J158+J159+J160)</f>
        <v>0</v>
      </c>
      <c r="K162" s="217">
        <f>(K158+K159+K160)</f>
        <v>0</v>
      </c>
      <c r="L162" s="219">
        <f>(L158+L159+L160)</f>
        <v>0</v>
      </c>
      <c r="M162" s="223">
        <f>(M158+M159+M160)</f>
        <v>0</v>
      </c>
      <c r="N162" s="230">
        <f>(N158+N159+N160)</f>
        <v>0</v>
      </c>
      <c r="O162" s="227">
        <f t="shared" si="30"/>
        <v>54000</v>
      </c>
      <c r="P162" s="223">
        <f t="shared" si="30"/>
        <v>26572.880000000001</v>
      </c>
      <c r="Q162" s="236">
        <f>(P162-O162)</f>
        <v>-27427.119999999999</v>
      </c>
      <c r="R162" s="580">
        <f>(G162+L162)</f>
        <v>1220</v>
      </c>
    </row>
    <row r="163" spans="2:18" ht="3.95" customHeight="1" x14ac:dyDescent="0.2">
      <c r="B163" s="88"/>
      <c r="C163" s="11"/>
      <c r="D163" s="10"/>
      <c r="E163" s="12"/>
      <c r="F163" s="110"/>
      <c r="G163" s="110"/>
      <c r="H163" s="110"/>
      <c r="I163" s="237"/>
      <c r="J163" s="131"/>
      <c r="K163" s="131"/>
      <c r="L163" s="110"/>
      <c r="M163" s="110"/>
      <c r="N163" s="232"/>
      <c r="O163" s="407"/>
      <c r="P163" s="257"/>
      <c r="Q163" s="260"/>
      <c r="R163" s="260"/>
    </row>
    <row r="164" spans="2:18" x14ac:dyDescent="0.2">
      <c r="B164" s="144" t="s">
        <v>72</v>
      </c>
      <c r="C164" s="10"/>
      <c r="D164" s="10"/>
      <c r="E164" s="9"/>
      <c r="F164" s="140"/>
      <c r="G164" s="140"/>
      <c r="H164" s="140"/>
      <c r="I164" s="277"/>
      <c r="J164" s="140"/>
      <c r="K164" s="131"/>
      <c r="L164" s="140"/>
      <c r="M164" s="140"/>
      <c r="N164" s="276"/>
      <c r="O164" s="407"/>
      <c r="P164" s="257"/>
      <c r="Q164" s="260"/>
      <c r="R164" s="260"/>
    </row>
    <row r="165" spans="2:18" x14ac:dyDescent="0.2">
      <c r="B165" s="88" t="s">
        <v>73</v>
      </c>
      <c r="C165" s="11">
        <v>500</v>
      </c>
      <c r="D165" s="10"/>
      <c r="E165" s="12">
        <f>(C165)</f>
        <v>500</v>
      </c>
      <c r="F165" s="110">
        <v>0</v>
      </c>
      <c r="G165" s="110">
        <v>0</v>
      </c>
      <c r="H165" s="110">
        <f>(F165+G165)</f>
        <v>0</v>
      </c>
      <c r="I165" s="237">
        <f>(H165-E165)</f>
        <v>-500</v>
      </c>
      <c r="J165" s="110">
        <v>0</v>
      </c>
      <c r="K165" s="131">
        <v>0</v>
      </c>
      <c r="L165" s="110">
        <v>0</v>
      </c>
      <c r="M165" s="110">
        <f>(K165+L165)</f>
        <v>0</v>
      </c>
      <c r="N165" s="232">
        <f>(M165-J165)</f>
        <v>0</v>
      </c>
      <c r="O165" s="131">
        <f t="shared" ref="O165:P168" si="31">(E165+J165)</f>
        <v>500</v>
      </c>
      <c r="P165" s="131">
        <f t="shared" si="31"/>
        <v>0</v>
      </c>
      <c r="Q165" s="237">
        <f>(P165-O165)</f>
        <v>-500</v>
      </c>
      <c r="R165" s="237">
        <f>(G165+L165)</f>
        <v>0</v>
      </c>
    </row>
    <row r="166" spans="2:18" x14ac:dyDescent="0.2">
      <c r="B166" s="88" t="s">
        <v>74</v>
      </c>
      <c r="C166" s="11">
        <v>500</v>
      </c>
      <c r="D166" s="12"/>
      <c r="E166" s="12">
        <f>(C166)</f>
        <v>500</v>
      </c>
      <c r="F166" s="110">
        <v>100</v>
      </c>
      <c r="G166" s="110">
        <v>0</v>
      </c>
      <c r="H166" s="110">
        <f>(F166+G166)</f>
        <v>100</v>
      </c>
      <c r="I166" s="232">
        <f>(H166-E166)</f>
        <v>-400</v>
      </c>
      <c r="J166" s="110">
        <v>0</v>
      </c>
      <c r="K166" s="110">
        <v>0</v>
      </c>
      <c r="L166" s="110">
        <v>0</v>
      </c>
      <c r="M166" s="110">
        <f>(K166+L166)</f>
        <v>0</v>
      </c>
      <c r="N166" s="232">
        <f>(M166-J166)</f>
        <v>0</v>
      </c>
      <c r="O166" s="131">
        <f t="shared" si="31"/>
        <v>500</v>
      </c>
      <c r="P166" s="110">
        <f t="shared" si="31"/>
        <v>100</v>
      </c>
      <c r="Q166" s="232">
        <f>(P166-O166)</f>
        <v>-400</v>
      </c>
      <c r="R166" s="237">
        <f>(G166+L166)</f>
        <v>0</v>
      </c>
    </row>
    <row r="167" spans="2:18" ht="1.1499999999999999" customHeight="1" x14ac:dyDescent="0.2">
      <c r="B167" s="88"/>
      <c r="C167" s="132"/>
      <c r="D167" s="12"/>
      <c r="E167" s="12"/>
      <c r="F167" s="110"/>
      <c r="G167" s="110"/>
      <c r="H167" s="110"/>
      <c r="I167" s="231"/>
      <c r="J167" s="255"/>
      <c r="K167" s="137"/>
      <c r="L167" s="137"/>
      <c r="M167" s="137"/>
      <c r="N167" s="231"/>
      <c r="O167" s="138"/>
      <c r="P167" s="131"/>
      <c r="Q167" s="231"/>
      <c r="R167" s="408"/>
    </row>
    <row r="168" spans="2:18" x14ac:dyDescent="0.2">
      <c r="B168" s="216" t="s">
        <v>10</v>
      </c>
      <c r="C168" s="217">
        <f>(C165+C166)</f>
        <v>1000</v>
      </c>
      <c r="D168" s="223">
        <v>0</v>
      </c>
      <c r="E168" s="223">
        <f>(E165+E166)</f>
        <v>1000</v>
      </c>
      <c r="F168" s="223">
        <f>(F165+F166)</f>
        <v>100</v>
      </c>
      <c r="G168" s="223">
        <f>(G165+G166)</f>
        <v>0</v>
      </c>
      <c r="H168" s="223">
        <f>(H165+H166)</f>
        <v>100</v>
      </c>
      <c r="I168" s="236">
        <f>(H168-E168)</f>
        <v>-900</v>
      </c>
      <c r="J168" s="226">
        <f>(J165+J166)</f>
        <v>0</v>
      </c>
      <c r="K168" s="217">
        <f>(K165+K166)</f>
        <v>0</v>
      </c>
      <c r="L168" s="219">
        <f>(L165+L166)</f>
        <v>0</v>
      </c>
      <c r="M168" s="219">
        <f>(M165+M166)</f>
        <v>0</v>
      </c>
      <c r="N168" s="229">
        <f>(N165+N166)</f>
        <v>0</v>
      </c>
      <c r="O168" s="227">
        <f t="shared" si="31"/>
        <v>1000</v>
      </c>
      <c r="P168" s="223">
        <f t="shared" si="31"/>
        <v>100</v>
      </c>
      <c r="Q168" s="236">
        <f>(P168-O168)</f>
        <v>-900</v>
      </c>
      <c r="R168" s="236">
        <f>(G168+L168)</f>
        <v>0</v>
      </c>
    </row>
    <row r="169" spans="2:18" ht="3.6" customHeight="1" x14ac:dyDescent="0.2">
      <c r="B169" s="88"/>
      <c r="C169" s="11"/>
      <c r="D169" s="10"/>
      <c r="E169" s="12"/>
      <c r="F169" s="110"/>
      <c r="G169" s="110"/>
      <c r="H169" s="110"/>
      <c r="I169" s="237"/>
      <c r="J169" s="131"/>
      <c r="K169" s="131"/>
      <c r="L169" s="110"/>
      <c r="M169" s="110"/>
      <c r="N169" s="232"/>
      <c r="O169" s="278"/>
      <c r="P169" s="407"/>
      <c r="Q169" s="260"/>
      <c r="R169" s="260"/>
    </row>
    <row r="170" spans="2:18" x14ac:dyDescent="0.2">
      <c r="B170" s="87" t="s">
        <v>75</v>
      </c>
      <c r="C170" s="10"/>
      <c r="D170" s="10"/>
      <c r="E170" s="9"/>
      <c r="F170" s="140"/>
      <c r="G170" s="140"/>
      <c r="H170" s="140"/>
      <c r="I170" s="277"/>
      <c r="J170" s="140"/>
      <c r="K170" s="131"/>
      <c r="L170" s="140"/>
      <c r="M170" s="140"/>
      <c r="N170" s="276"/>
      <c r="O170" s="278"/>
      <c r="P170" s="407"/>
      <c r="Q170" s="260"/>
      <c r="R170" s="260"/>
    </row>
    <row r="171" spans="2:18" x14ac:dyDescent="0.2">
      <c r="B171" s="88" t="s">
        <v>76</v>
      </c>
      <c r="C171" s="11">
        <v>15000</v>
      </c>
      <c r="D171" s="10"/>
      <c r="E171" s="12">
        <f t="shared" ref="E171:E176" si="32">(C171)</f>
        <v>15000</v>
      </c>
      <c r="F171" s="110">
        <v>6273.74</v>
      </c>
      <c r="G171" s="110">
        <v>0</v>
      </c>
      <c r="H171" s="110">
        <f t="shared" ref="H171:H176" si="33">(F171+G171)</f>
        <v>6273.74</v>
      </c>
      <c r="I171" s="237">
        <f t="shared" ref="I171:I178" si="34">(H171-E171)</f>
        <v>-8726.26</v>
      </c>
      <c r="J171" s="110">
        <v>0</v>
      </c>
      <c r="K171" s="131">
        <v>0</v>
      </c>
      <c r="L171" s="110">
        <v>0</v>
      </c>
      <c r="M171" s="110">
        <f t="shared" ref="M171:M176" si="35">(K171+L171)</f>
        <v>0</v>
      </c>
      <c r="N171" s="232">
        <f t="shared" ref="N171:N176" si="36">(M171-J171)</f>
        <v>0</v>
      </c>
      <c r="O171" s="131">
        <f t="shared" ref="O171:P178" si="37">(E171+J171)</f>
        <v>15000</v>
      </c>
      <c r="P171" s="131">
        <f t="shared" si="37"/>
        <v>6273.74</v>
      </c>
      <c r="Q171" s="237">
        <f t="shared" ref="Q171:Q176" si="38">(P171-O171)</f>
        <v>-8726.26</v>
      </c>
      <c r="R171" s="237">
        <f t="shared" ref="R171:R178" si="39">(G171+L171)</f>
        <v>0</v>
      </c>
    </row>
    <row r="172" spans="2:18" x14ac:dyDescent="0.2">
      <c r="B172" s="88" t="s">
        <v>77</v>
      </c>
      <c r="C172" s="11">
        <v>7000</v>
      </c>
      <c r="D172" s="10"/>
      <c r="E172" s="12">
        <f>(C172)</f>
        <v>7000</v>
      </c>
      <c r="F172" s="110">
        <v>2027.72</v>
      </c>
      <c r="G172" s="110">
        <v>0</v>
      </c>
      <c r="H172" s="110">
        <f t="shared" si="33"/>
        <v>2027.72</v>
      </c>
      <c r="I172" s="237">
        <f t="shared" si="34"/>
        <v>-4972.28</v>
      </c>
      <c r="J172" s="110">
        <v>0</v>
      </c>
      <c r="K172" s="131">
        <v>0</v>
      </c>
      <c r="L172" s="110">
        <v>0</v>
      </c>
      <c r="M172" s="110">
        <f t="shared" si="35"/>
        <v>0</v>
      </c>
      <c r="N172" s="232">
        <f t="shared" si="36"/>
        <v>0</v>
      </c>
      <c r="O172" s="131">
        <f t="shared" si="37"/>
        <v>7000</v>
      </c>
      <c r="P172" s="131">
        <f t="shared" si="37"/>
        <v>2027.72</v>
      </c>
      <c r="Q172" s="237">
        <f t="shared" si="38"/>
        <v>-4972.28</v>
      </c>
      <c r="R172" s="237">
        <f t="shared" si="39"/>
        <v>0</v>
      </c>
    </row>
    <row r="173" spans="2:18" x14ac:dyDescent="0.2">
      <c r="B173" s="88" t="s">
        <v>78</v>
      </c>
      <c r="C173" s="11">
        <v>2000</v>
      </c>
      <c r="D173" s="10"/>
      <c r="E173" s="12">
        <f t="shared" si="32"/>
        <v>2000</v>
      </c>
      <c r="F173" s="110">
        <v>1383</v>
      </c>
      <c r="G173" s="110">
        <v>0</v>
      </c>
      <c r="H173" s="110">
        <f t="shared" si="33"/>
        <v>1383</v>
      </c>
      <c r="I173" s="237">
        <f t="shared" si="34"/>
        <v>-617</v>
      </c>
      <c r="J173" s="110">
        <v>0</v>
      </c>
      <c r="K173" s="131">
        <v>0</v>
      </c>
      <c r="L173" s="110">
        <v>0</v>
      </c>
      <c r="M173" s="110">
        <f t="shared" si="35"/>
        <v>0</v>
      </c>
      <c r="N173" s="232">
        <f t="shared" si="36"/>
        <v>0</v>
      </c>
      <c r="O173" s="131">
        <f t="shared" si="37"/>
        <v>2000</v>
      </c>
      <c r="P173" s="131">
        <f t="shared" si="37"/>
        <v>1383</v>
      </c>
      <c r="Q173" s="237">
        <f t="shared" si="38"/>
        <v>-617</v>
      </c>
      <c r="R173" s="237">
        <f t="shared" si="39"/>
        <v>0</v>
      </c>
    </row>
    <row r="174" spans="2:18" x14ac:dyDescent="0.2">
      <c r="B174" s="88" t="s">
        <v>232</v>
      </c>
      <c r="C174" s="11">
        <v>12000</v>
      </c>
      <c r="D174" s="430">
        <v>0</v>
      </c>
      <c r="E174" s="12">
        <f>(C174)</f>
        <v>12000</v>
      </c>
      <c r="F174" s="110">
        <v>9993</v>
      </c>
      <c r="G174" s="110">
        <v>0</v>
      </c>
      <c r="H174" s="110">
        <f t="shared" si="33"/>
        <v>9993</v>
      </c>
      <c r="I174" s="237">
        <f t="shared" si="34"/>
        <v>-2007</v>
      </c>
      <c r="J174" s="110">
        <v>0</v>
      </c>
      <c r="K174" s="131">
        <v>0</v>
      </c>
      <c r="L174" s="110">
        <v>0</v>
      </c>
      <c r="M174" s="110">
        <f t="shared" si="35"/>
        <v>0</v>
      </c>
      <c r="N174" s="232">
        <f t="shared" si="36"/>
        <v>0</v>
      </c>
      <c r="O174" s="131">
        <f t="shared" si="37"/>
        <v>12000</v>
      </c>
      <c r="P174" s="131">
        <f t="shared" si="37"/>
        <v>9993</v>
      </c>
      <c r="Q174" s="237">
        <f t="shared" si="38"/>
        <v>-2007</v>
      </c>
      <c r="R174" s="237">
        <f t="shared" si="39"/>
        <v>0</v>
      </c>
    </row>
    <row r="175" spans="2:18" x14ac:dyDescent="0.2">
      <c r="B175" s="88" t="s">
        <v>79</v>
      </c>
      <c r="C175" s="11">
        <v>1500</v>
      </c>
      <c r="D175" s="10"/>
      <c r="E175" s="12">
        <f t="shared" si="32"/>
        <v>1500</v>
      </c>
      <c r="F175" s="110">
        <v>0</v>
      </c>
      <c r="G175" s="110">
        <v>0</v>
      </c>
      <c r="H175" s="110">
        <f t="shared" si="33"/>
        <v>0</v>
      </c>
      <c r="I175" s="237">
        <f t="shared" si="34"/>
        <v>-1500</v>
      </c>
      <c r="J175" s="110">
        <v>0</v>
      </c>
      <c r="K175" s="131">
        <v>0</v>
      </c>
      <c r="L175" s="110">
        <v>0</v>
      </c>
      <c r="M175" s="110">
        <f t="shared" si="35"/>
        <v>0</v>
      </c>
      <c r="N175" s="232">
        <f t="shared" si="36"/>
        <v>0</v>
      </c>
      <c r="O175" s="131">
        <f t="shared" si="37"/>
        <v>1500</v>
      </c>
      <c r="P175" s="131">
        <f t="shared" si="37"/>
        <v>0</v>
      </c>
      <c r="Q175" s="237">
        <f t="shared" si="38"/>
        <v>-1500</v>
      </c>
      <c r="R175" s="237">
        <f t="shared" si="39"/>
        <v>0</v>
      </c>
    </row>
    <row r="176" spans="2:18" x14ac:dyDescent="0.2">
      <c r="B176" s="88" t="s">
        <v>80</v>
      </c>
      <c r="C176" s="129">
        <v>10500</v>
      </c>
      <c r="D176" s="9"/>
      <c r="E176" s="12">
        <f t="shared" si="32"/>
        <v>10500</v>
      </c>
      <c r="F176" s="110">
        <v>8800</v>
      </c>
      <c r="G176" s="110">
        <v>800</v>
      </c>
      <c r="H176" s="110">
        <f t="shared" si="33"/>
        <v>9600</v>
      </c>
      <c r="I176" s="232">
        <f t="shared" si="34"/>
        <v>-900</v>
      </c>
      <c r="J176" s="110">
        <v>802</v>
      </c>
      <c r="K176" s="110">
        <v>802</v>
      </c>
      <c r="L176" s="110">
        <v>0</v>
      </c>
      <c r="M176" s="110">
        <f t="shared" si="35"/>
        <v>802</v>
      </c>
      <c r="N176" s="232">
        <f t="shared" si="36"/>
        <v>0</v>
      </c>
      <c r="O176" s="131">
        <f t="shared" si="37"/>
        <v>11302</v>
      </c>
      <c r="P176" s="131">
        <f t="shared" si="37"/>
        <v>9602</v>
      </c>
      <c r="Q176" s="232">
        <f t="shared" si="38"/>
        <v>-1700</v>
      </c>
      <c r="R176" s="237">
        <f t="shared" si="39"/>
        <v>800</v>
      </c>
    </row>
    <row r="177" spans="2:18" ht="1.9" customHeight="1" x14ac:dyDescent="0.2">
      <c r="B177" s="88"/>
      <c r="C177" s="132"/>
      <c r="D177" s="14"/>
      <c r="E177" s="15"/>
      <c r="F177" s="137"/>
      <c r="G177" s="137"/>
      <c r="H177" s="137"/>
      <c r="I177" s="231"/>
      <c r="J177" s="138"/>
      <c r="K177" s="137"/>
      <c r="L177" s="137"/>
      <c r="M177" s="137"/>
      <c r="N177" s="231"/>
      <c r="O177" s="138"/>
      <c r="P177" s="137"/>
      <c r="Q177" s="231"/>
      <c r="R177" s="408"/>
    </row>
    <row r="178" spans="2:18" x14ac:dyDescent="0.2">
      <c r="B178" s="216" t="s">
        <v>13</v>
      </c>
      <c r="C178" s="217">
        <f>(C171+C172+C173+C174+C175+C176)</f>
        <v>48000</v>
      </c>
      <c r="D178" s="217">
        <f>SUM(D172:D177)</f>
        <v>0</v>
      </c>
      <c r="E178" s="217">
        <f>(E171+E172+E173+E174+E175+E176)</f>
        <v>48000</v>
      </c>
      <c r="F178" s="219">
        <f>(F171+F172+F173+F174+F175+F176)</f>
        <v>28477.46</v>
      </c>
      <c r="G178" s="219">
        <f>(G171+G172+G173+G174+G175+G176)</f>
        <v>800</v>
      </c>
      <c r="H178" s="219">
        <f>(H171+H172+H173+H174+H175+H176)</f>
        <v>29277.46</v>
      </c>
      <c r="I178" s="236">
        <f t="shared" si="34"/>
        <v>-18722.54</v>
      </c>
      <c r="J178" s="217">
        <f>(J171+J172+J173+J174+J175+J176)</f>
        <v>802</v>
      </c>
      <c r="K178" s="217">
        <f>(K171+K172+K173+K174+K175+K176)</f>
        <v>802</v>
      </c>
      <c r="L178" s="217">
        <f>(L171+L172+L173+L174+L175+L176)</f>
        <v>0</v>
      </c>
      <c r="M178" s="219">
        <f>(M171+M172+M173+M174+M175+M176)</f>
        <v>802</v>
      </c>
      <c r="N178" s="229">
        <f>(N171+N172+N173+N174+N175+N176)</f>
        <v>0</v>
      </c>
      <c r="O178" s="227">
        <f t="shared" si="37"/>
        <v>48802</v>
      </c>
      <c r="P178" s="219">
        <f>(F178+K178)</f>
        <v>29279.46</v>
      </c>
      <c r="Q178" s="236">
        <f>(P178-O178)</f>
        <v>-19522.54</v>
      </c>
      <c r="R178" s="236">
        <f t="shared" si="39"/>
        <v>800</v>
      </c>
    </row>
    <row r="179" spans="2:18" ht="3.6" customHeight="1" x14ac:dyDescent="0.2">
      <c r="B179" s="88"/>
      <c r="C179" s="24"/>
      <c r="D179" s="24"/>
      <c r="E179" s="23"/>
      <c r="F179" s="145"/>
      <c r="G179" s="145"/>
      <c r="H179" s="145"/>
      <c r="I179" s="279"/>
      <c r="J179" s="409"/>
      <c r="K179" s="410"/>
      <c r="L179" s="409"/>
      <c r="M179" s="409"/>
      <c r="N179" s="608"/>
      <c r="O179" s="278"/>
      <c r="P179" s="278"/>
      <c r="Q179" s="260"/>
      <c r="R179" s="259"/>
    </row>
    <row r="180" spans="2:18" x14ac:dyDescent="0.2">
      <c r="B180" s="87" t="s">
        <v>81</v>
      </c>
      <c r="C180" s="141"/>
      <c r="D180" s="141"/>
      <c r="E180" s="140"/>
      <c r="F180" s="140"/>
      <c r="G180" s="140"/>
      <c r="H180" s="140"/>
      <c r="I180" s="277"/>
      <c r="J180" s="140"/>
      <c r="K180" s="131"/>
      <c r="L180" s="140"/>
      <c r="M180" s="140"/>
      <c r="N180" s="276"/>
      <c r="O180" s="278"/>
      <c r="P180" s="278"/>
      <c r="Q180" s="260"/>
      <c r="R180" s="259"/>
    </row>
    <row r="181" spans="2:18" x14ac:dyDescent="0.2">
      <c r="B181" s="88" t="s">
        <v>82</v>
      </c>
      <c r="C181" s="131">
        <v>6500</v>
      </c>
      <c r="D181" s="141"/>
      <c r="E181" s="110">
        <f>(C181)</f>
        <v>6500</v>
      </c>
      <c r="F181" s="110">
        <v>4447.16</v>
      </c>
      <c r="G181" s="110">
        <v>0</v>
      </c>
      <c r="H181" s="110">
        <f>(F181+G181)</f>
        <v>4447.16</v>
      </c>
      <c r="I181" s="237">
        <f>(H181-E181)</f>
        <v>-2052.84</v>
      </c>
      <c r="J181" s="110">
        <v>0</v>
      </c>
      <c r="K181" s="131">
        <v>0</v>
      </c>
      <c r="L181" s="110">
        <v>0</v>
      </c>
      <c r="M181" s="110">
        <f>(K181+L181)</f>
        <v>0</v>
      </c>
      <c r="N181" s="232">
        <f>(M181-J181)</f>
        <v>0</v>
      </c>
      <c r="O181" s="131">
        <f t="shared" ref="O181:P185" si="40">(E181+J181)</f>
        <v>6500</v>
      </c>
      <c r="P181" s="131">
        <f t="shared" si="40"/>
        <v>4447.16</v>
      </c>
      <c r="Q181" s="237">
        <f>(P181-O181)</f>
        <v>-2052.84</v>
      </c>
      <c r="R181" s="237">
        <f t="shared" ref="R181:R187" si="41">(G181+L181)</f>
        <v>0</v>
      </c>
    </row>
    <row r="182" spans="2:18" x14ac:dyDescent="0.2">
      <c r="B182" s="88" t="s">
        <v>83</v>
      </c>
      <c r="C182" s="131">
        <v>28000</v>
      </c>
      <c r="D182" s="291" t="s">
        <v>2</v>
      </c>
      <c r="E182" s="110">
        <f>C182</f>
        <v>28000</v>
      </c>
      <c r="F182" s="110">
        <v>18445.310000000001</v>
      </c>
      <c r="G182" s="110">
        <v>0</v>
      </c>
      <c r="H182" s="110">
        <f>(F182+G182)</f>
        <v>18445.310000000001</v>
      </c>
      <c r="I182" s="237">
        <f>(H182-E182)</f>
        <v>-9554.6899999999987</v>
      </c>
      <c r="J182" s="110">
        <v>91.38</v>
      </c>
      <c r="K182" s="110">
        <v>91.38</v>
      </c>
      <c r="L182" s="609">
        <v>0</v>
      </c>
      <c r="M182" s="131">
        <f>(K182+L182)</f>
        <v>91.38</v>
      </c>
      <c r="N182" s="232">
        <f>(M182-J182)</f>
        <v>0</v>
      </c>
      <c r="O182" s="131">
        <f t="shared" si="40"/>
        <v>28091.38</v>
      </c>
      <c r="P182" s="131">
        <f t="shared" si="40"/>
        <v>18536.690000000002</v>
      </c>
      <c r="Q182" s="237">
        <f>(P182-O182)</f>
        <v>-9554.6899999999987</v>
      </c>
      <c r="R182" s="237">
        <f t="shared" si="41"/>
        <v>0</v>
      </c>
    </row>
    <row r="183" spans="2:18" x14ac:dyDescent="0.2">
      <c r="B183" s="88" t="s">
        <v>272</v>
      </c>
      <c r="C183" s="131">
        <v>20000</v>
      </c>
      <c r="D183" s="131">
        <v>8000</v>
      </c>
      <c r="E183" s="110">
        <v>28000</v>
      </c>
      <c r="F183" s="110">
        <v>26971.439999999999</v>
      </c>
      <c r="G183" s="110">
        <v>250.1</v>
      </c>
      <c r="H183" s="110">
        <f>(F183+G183)</f>
        <v>27221.539999999997</v>
      </c>
      <c r="I183" s="237">
        <f>(H183-E183)</f>
        <v>-778.46000000000276</v>
      </c>
      <c r="J183" s="110">
        <v>78.08</v>
      </c>
      <c r="K183" s="131">
        <v>78.08</v>
      </c>
      <c r="L183" s="110">
        <v>0</v>
      </c>
      <c r="M183" s="110">
        <f>(K183+L183)</f>
        <v>78.08</v>
      </c>
      <c r="N183" s="232">
        <f>(M183-J183)</f>
        <v>0</v>
      </c>
      <c r="O183" s="131">
        <f t="shared" si="40"/>
        <v>28078.080000000002</v>
      </c>
      <c r="P183" s="131">
        <f t="shared" si="40"/>
        <v>27049.52</v>
      </c>
      <c r="Q183" s="237">
        <f>(P183-O183)</f>
        <v>-1028.5600000000013</v>
      </c>
      <c r="R183" s="237">
        <f t="shared" si="41"/>
        <v>250.1</v>
      </c>
    </row>
    <row r="184" spans="2:18" x14ac:dyDescent="0.2">
      <c r="B184" s="151" t="s">
        <v>84</v>
      </c>
      <c r="C184" s="131">
        <v>7000</v>
      </c>
      <c r="D184" s="131">
        <v>0</v>
      </c>
      <c r="E184" s="110">
        <f>C184+D184</f>
        <v>7000</v>
      </c>
      <c r="F184" s="110">
        <v>4041.4</v>
      </c>
      <c r="G184" s="110">
        <v>654.32000000000005</v>
      </c>
      <c r="H184" s="110">
        <f>(F184+G184)</f>
        <v>4695.72</v>
      </c>
      <c r="I184" s="237">
        <f>(H184-E184)</f>
        <v>-2304.2799999999997</v>
      </c>
      <c r="J184" s="110">
        <v>369.5</v>
      </c>
      <c r="K184" s="131">
        <v>369.5</v>
      </c>
      <c r="L184" s="110">
        <v>0</v>
      </c>
      <c r="M184" s="110">
        <f>(K184+L184)</f>
        <v>369.5</v>
      </c>
      <c r="N184" s="232">
        <f>(M184-J184)</f>
        <v>0</v>
      </c>
      <c r="O184" s="131">
        <f t="shared" si="40"/>
        <v>7369.5</v>
      </c>
      <c r="P184" s="131">
        <f t="shared" si="40"/>
        <v>4410.8999999999996</v>
      </c>
      <c r="Q184" s="237">
        <f>(P184-O184)</f>
        <v>-2958.6000000000004</v>
      </c>
      <c r="R184" s="237">
        <f t="shared" si="41"/>
        <v>654.32000000000005</v>
      </c>
    </row>
    <row r="185" spans="2:18" x14ac:dyDescent="0.2">
      <c r="B185" s="88" t="s">
        <v>85</v>
      </c>
      <c r="C185" s="146">
        <v>5000</v>
      </c>
      <c r="D185" s="110"/>
      <c r="E185" s="110">
        <f>C185+D185</f>
        <v>5000</v>
      </c>
      <c r="F185" s="110">
        <v>4036.3</v>
      </c>
      <c r="G185" s="110">
        <v>0</v>
      </c>
      <c r="H185" s="110">
        <f>(F185+G185)</f>
        <v>4036.3</v>
      </c>
      <c r="I185" s="237">
        <f>(H185-E185)</f>
        <v>-963.69999999999982</v>
      </c>
      <c r="J185" s="147">
        <v>0</v>
      </c>
      <c r="K185" s="110">
        <v>0</v>
      </c>
      <c r="L185" s="147">
        <v>0</v>
      </c>
      <c r="M185" s="110">
        <f>(K185+L185)</f>
        <v>0</v>
      </c>
      <c r="N185" s="232">
        <f>(M185-J185)</f>
        <v>0</v>
      </c>
      <c r="O185" s="131">
        <f t="shared" si="40"/>
        <v>5000</v>
      </c>
      <c r="P185" s="131">
        <f t="shared" si="40"/>
        <v>4036.3</v>
      </c>
      <c r="Q185" s="232">
        <f>(P185-O185)</f>
        <v>-963.69999999999982</v>
      </c>
      <c r="R185" s="238">
        <f t="shared" si="41"/>
        <v>0</v>
      </c>
    </row>
    <row r="186" spans="2:18" ht="1.1499999999999999" customHeight="1" x14ac:dyDescent="0.2">
      <c r="B186" s="88"/>
      <c r="C186" s="148"/>
      <c r="D186" s="137"/>
      <c r="E186" s="149"/>
      <c r="F186" s="137"/>
      <c r="G186" s="110"/>
      <c r="H186" s="110"/>
      <c r="I186" s="231"/>
      <c r="J186" s="610"/>
      <c r="K186" s="110"/>
      <c r="L186" s="149"/>
      <c r="M186" s="110"/>
      <c r="N186" s="232"/>
      <c r="O186" s="131"/>
      <c r="P186" s="131"/>
      <c r="Q186" s="231"/>
      <c r="R186" s="408"/>
    </row>
    <row r="187" spans="2:18" x14ac:dyDescent="0.2">
      <c r="B187" s="216" t="s">
        <v>43</v>
      </c>
      <c r="C187" s="217">
        <f>(C181+C182+C183+C184+C185)</f>
        <v>66500</v>
      </c>
      <c r="D187" s="217">
        <f>SUM(D181:D186)</f>
        <v>8000</v>
      </c>
      <c r="E187" s="217">
        <f>(E181+E182+E183+E184+E185)</f>
        <v>74500</v>
      </c>
      <c r="F187" s="219">
        <f>(F181+F182+F183+F184+F185)</f>
        <v>57941.610000000008</v>
      </c>
      <c r="G187" s="223">
        <f>(G181+G182+G183+G184+G185)</f>
        <v>904.42000000000007</v>
      </c>
      <c r="H187" s="223">
        <f>(H181+H182+H183+H184+H185)</f>
        <v>58846.03</v>
      </c>
      <c r="I187" s="236">
        <f>(H187-E187)</f>
        <v>-15653.970000000001</v>
      </c>
      <c r="J187" s="226">
        <f>(J181+J182+J183+J184+J185)</f>
        <v>538.96</v>
      </c>
      <c r="K187" s="223">
        <f>(K181+K182+K183+K184+K185)</f>
        <v>538.96</v>
      </c>
      <c r="L187" s="217">
        <f>(L181+L182+L183+L184)</f>
        <v>0</v>
      </c>
      <c r="M187" s="223">
        <f>(M181+M182+M183+M184+M185)</f>
        <v>538.96</v>
      </c>
      <c r="N187" s="230">
        <f>(N181+N182+N183+N184+N185)</f>
        <v>0</v>
      </c>
      <c r="O187" s="227">
        <f>(E187+J187)</f>
        <v>75038.960000000006</v>
      </c>
      <c r="P187" s="223">
        <f>(F187+K187)</f>
        <v>58480.570000000007</v>
      </c>
      <c r="Q187" s="236">
        <f>(P187-O187)</f>
        <v>-16558.39</v>
      </c>
      <c r="R187" s="236">
        <f t="shared" si="41"/>
        <v>904.42000000000007</v>
      </c>
    </row>
    <row r="188" spans="2:18" ht="3.95" customHeight="1" x14ac:dyDescent="0.2">
      <c r="B188" s="88"/>
      <c r="C188" s="131"/>
      <c r="D188" s="131"/>
      <c r="E188" s="131"/>
      <c r="F188" s="110"/>
      <c r="G188" s="110"/>
      <c r="H188" s="110"/>
      <c r="I188" s="237"/>
      <c r="J188" s="131"/>
      <c r="K188" s="131"/>
      <c r="L188" s="131"/>
      <c r="M188" s="110"/>
      <c r="N188" s="232"/>
      <c r="O188" s="131"/>
      <c r="P188" s="110"/>
      <c r="Q188" s="237"/>
      <c r="R188" s="237"/>
    </row>
    <row r="189" spans="2:18" x14ac:dyDescent="0.2">
      <c r="B189" s="87" t="s">
        <v>86</v>
      </c>
      <c r="C189" s="141"/>
      <c r="D189" s="141"/>
      <c r="E189" s="140"/>
      <c r="F189" s="140"/>
      <c r="G189" s="140"/>
      <c r="H189" s="140"/>
      <c r="I189" s="277"/>
      <c r="J189" s="131"/>
      <c r="K189" s="131"/>
      <c r="L189" s="131"/>
      <c r="M189" s="110"/>
      <c r="N189" s="232"/>
      <c r="O189" s="131"/>
      <c r="P189" s="110"/>
      <c r="Q189" s="237"/>
      <c r="R189" s="237"/>
    </row>
    <row r="190" spans="2:18" x14ac:dyDescent="0.2">
      <c r="B190" s="88" t="s">
        <v>215</v>
      </c>
      <c r="C190" s="131">
        <v>106000</v>
      </c>
      <c r="D190" s="141"/>
      <c r="E190" s="110">
        <f t="shared" ref="E190:E197" si="42">(C190)</f>
        <v>106000</v>
      </c>
      <c r="F190" s="110">
        <v>97644.49</v>
      </c>
      <c r="G190" s="110">
        <v>0</v>
      </c>
      <c r="H190" s="110">
        <f t="shared" ref="H190:H197" si="43">(F190+G190)</f>
        <v>97644.49</v>
      </c>
      <c r="I190" s="237">
        <f t="shared" ref="I190:I195" si="44">(H190-E190)</f>
        <v>-8355.5099999999948</v>
      </c>
      <c r="J190" s="110">
        <v>0</v>
      </c>
      <c r="K190" s="131">
        <v>0</v>
      </c>
      <c r="L190" s="110">
        <v>0</v>
      </c>
      <c r="M190" s="110">
        <f t="shared" ref="M190:M197" si="45">(K190+L190)</f>
        <v>0</v>
      </c>
      <c r="N190" s="232">
        <f>(M190-J190)</f>
        <v>0</v>
      </c>
      <c r="O190" s="131">
        <f>(E190+J190)</f>
        <v>106000</v>
      </c>
      <c r="P190" s="131">
        <f>(F190+K190)</f>
        <v>97644.49</v>
      </c>
      <c r="Q190" s="232">
        <f>(P190-O190)</f>
        <v>-8355.5099999999948</v>
      </c>
      <c r="R190" s="237">
        <f t="shared" ref="R190:R197" si="46">(G190+L190)</f>
        <v>0</v>
      </c>
    </row>
    <row r="191" spans="2:18" x14ac:dyDescent="0.2">
      <c r="B191" s="88" t="s">
        <v>234</v>
      </c>
      <c r="C191" s="131">
        <v>7500</v>
      </c>
      <c r="D191" s="141"/>
      <c r="E191" s="110">
        <f t="shared" si="42"/>
        <v>7500</v>
      </c>
      <c r="F191" s="110">
        <v>6491.35</v>
      </c>
      <c r="G191" s="110"/>
      <c r="H191" s="110">
        <f t="shared" si="43"/>
        <v>6491.35</v>
      </c>
      <c r="I191" s="237">
        <f t="shared" si="44"/>
        <v>-1008.6499999999996</v>
      </c>
      <c r="J191" s="110">
        <v>0</v>
      </c>
      <c r="K191" s="131">
        <v>0</v>
      </c>
      <c r="L191" s="110">
        <v>0</v>
      </c>
      <c r="M191" s="110">
        <f t="shared" si="45"/>
        <v>0</v>
      </c>
      <c r="N191" s="232">
        <f t="shared" ref="N191:N192" si="47">(M191-J191)</f>
        <v>0</v>
      </c>
      <c r="O191" s="131">
        <f t="shared" ref="O191" si="48">(E191+J191)</f>
        <v>7500</v>
      </c>
      <c r="P191" s="131">
        <f t="shared" ref="P191" si="49">(F191+K191)</f>
        <v>6491.35</v>
      </c>
      <c r="Q191" s="232">
        <f t="shared" ref="Q191:Q193" si="50">(P191-O191)</f>
        <v>-1008.6499999999996</v>
      </c>
      <c r="R191" s="237">
        <f t="shared" si="46"/>
        <v>0</v>
      </c>
    </row>
    <row r="192" spans="2:18" x14ac:dyDescent="0.2">
      <c r="B192" s="88" t="s">
        <v>230</v>
      </c>
      <c r="C192" s="131">
        <v>6500</v>
      </c>
      <c r="D192" s="141"/>
      <c r="E192" s="110">
        <f>(C192)</f>
        <v>6500</v>
      </c>
      <c r="F192" s="110">
        <v>5720.54</v>
      </c>
      <c r="G192" s="110"/>
      <c r="H192" s="110">
        <f t="shared" si="43"/>
        <v>5720.54</v>
      </c>
      <c r="I192" s="237">
        <f>(H192-E192)</f>
        <v>-779.46</v>
      </c>
      <c r="J192" s="110">
        <v>0</v>
      </c>
      <c r="K192" s="131">
        <v>0</v>
      </c>
      <c r="L192" s="110">
        <v>0</v>
      </c>
      <c r="M192" s="110">
        <f t="shared" si="45"/>
        <v>0</v>
      </c>
      <c r="N192" s="232">
        <f t="shared" si="47"/>
        <v>0</v>
      </c>
      <c r="O192" s="131">
        <f>(E192+J192)</f>
        <v>6500</v>
      </c>
      <c r="P192" s="131">
        <f>(F192+K192)</f>
        <v>5720.54</v>
      </c>
      <c r="Q192" s="232">
        <f t="shared" si="50"/>
        <v>-779.46</v>
      </c>
      <c r="R192" s="237">
        <f>(G192+L192)</f>
        <v>0</v>
      </c>
    </row>
    <row r="193" spans="2:18" x14ac:dyDescent="0.2">
      <c r="B193" s="88" t="s">
        <v>239</v>
      </c>
      <c r="C193" s="131">
        <v>20000</v>
      </c>
      <c r="D193" s="141"/>
      <c r="E193" s="110">
        <f>(C193)</f>
        <v>20000</v>
      </c>
      <c r="F193" s="110">
        <v>18783.849999999999</v>
      </c>
      <c r="G193" s="110"/>
      <c r="H193" s="110">
        <f t="shared" si="43"/>
        <v>18783.849999999999</v>
      </c>
      <c r="I193" s="237">
        <f>(H193-E193)</f>
        <v>-1216.1500000000015</v>
      </c>
      <c r="J193" s="110">
        <v>0</v>
      </c>
      <c r="K193" s="131">
        <v>0</v>
      </c>
      <c r="L193" s="110">
        <v>0</v>
      </c>
      <c r="M193" s="110">
        <f t="shared" si="45"/>
        <v>0</v>
      </c>
      <c r="N193" s="232">
        <f t="shared" ref="N193" si="51">(M193-J193)</f>
        <v>0</v>
      </c>
      <c r="O193" s="131">
        <f>(E193+J193)</f>
        <v>20000</v>
      </c>
      <c r="P193" s="131">
        <f>(F193+K193)</f>
        <v>18783.849999999999</v>
      </c>
      <c r="Q193" s="232">
        <f t="shared" si="50"/>
        <v>-1216.1500000000015</v>
      </c>
      <c r="R193" s="237">
        <f>(G193+L193)</f>
        <v>0</v>
      </c>
    </row>
    <row r="194" spans="2:18" x14ac:dyDescent="0.2">
      <c r="B194" s="88" t="s">
        <v>235</v>
      </c>
      <c r="C194" s="131">
        <v>50000</v>
      </c>
      <c r="D194" s="141"/>
      <c r="E194" s="110">
        <f t="shared" si="42"/>
        <v>50000</v>
      </c>
      <c r="F194" s="110">
        <v>41575.67</v>
      </c>
      <c r="G194" s="110">
        <v>0</v>
      </c>
      <c r="H194" s="110">
        <f t="shared" si="43"/>
        <v>41575.67</v>
      </c>
      <c r="I194" s="237">
        <f t="shared" si="44"/>
        <v>-8424.3300000000017</v>
      </c>
      <c r="J194" s="110">
        <v>0</v>
      </c>
      <c r="K194" s="131">
        <v>0</v>
      </c>
      <c r="L194" s="110">
        <v>0</v>
      </c>
      <c r="M194" s="110">
        <f t="shared" si="45"/>
        <v>0</v>
      </c>
      <c r="N194" s="232">
        <f>(M194-J194)</f>
        <v>0</v>
      </c>
      <c r="O194" s="131">
        <f t="shared" ref="O194:P197" si="52">(E194+J194)</f>
        <v>50000</v>
      </c>
      <c r="P194" s="131">
        <f t="shared" si="52"/>
        <v>41575.67</v>
      </c>
      <c r="Q194" s="232">
        <f t="shared" ref="Q194:Q197" si="53">(P194-O194)</f>
        <v>-8424.3300000000017</v>
      </c>
      <c r="R194" s="237">
        <f t="shared" si="46"/>
        <v>0</v>
      </c>
    </row>
    <row r="195" spans="2:18" x14ac:dyDescent="0.2">
      <c r="B195" s="88" t="s">
        <v>236</v>
      </c>
      <c r="C195" s="131">
        <v>5000</v>
      </c>
      <c r="D195" s="141"/>
      <c r="E195" s="110">
        <f t="shared" si="42"/>
        <v>5000</v>
      </c>
      <c r="F195" s="110">
        <v>4395.95</v>
      </c>
      <c r="G195" s="110">
        <v>0</v>
      </c>
      <c r="H195" s="110">
        <f t="shared" si="43"/>
        <v>4395.95</v>
      </c>
      <c r="I195" s="237">
        <f t="shared" si="44"/>
        <v>-604.05000000000018</v>
      </c>
      <c r="J195" s="110">
        <v>0</v>
      </c>
      <c r="K195" s="131">
        <v>0</v>
      </c>
      <c r="L195" s="110">
        <v>0</v>
      </c>
      <c r="M195" s="110">
        <f t="shared" si="45"/>
        <v>0</v>
      </c>
      <c r="N195" s="232">
        <f>(M195-J195)</f>
        <v>0</v>
      </c>
      <c r="O195" s="131">
        <f t="shared" si="52"/>
        <v>5000</v>
      </c>
      <c r="P195" s="131">
        <f t="shared" si="52"/>
        <v>4395.95</v>
      </c>
      <c r="Q195" s="232">
        <f t="shared" si="53"/>
        <v>-604.05000000000018</v>
      </c>
      <c r="R195" s="237">
        <f t="shared" si="46"/>
        <v>0</v>
      </c>
    </row>
    <row r="196" spans="2:18" x14ac:dyDescent="0.2">
      <c r="B196" s="88" t="s">
        <v>237</v>
      </c>
      <c r="C196" s="131">
        <v>15500</v>
      </c>
      <c r="D196" s="141"/>
      <c r="E196" s="110">
        <f>(C196)</f>
        <v>15500</v>
      </c>
      <c r="F196" s="110">
        <v>13786.39</v>
      </c>
      <c r="G196" s="110">
        <v>2131.59</v>
      </c>
      <c r="H196" s="110">
        <f t="shared" si="43"/>
        <v>15917.98</v>
      </c>
      <c r="I196" s="237">
        <f>(H196-E196)</f>
        <v>417.97999999999956</v>
      </c>
      <c r="J196" s="110">
        <v>338.27</v>
      </c>
      <c r="K196" s="131">
        <v>338.27</v>
      </c>
      <c r="L196" s="110">
        <v>0</v>
      </c>
      <c r="M196" s="110">
        <f t="shared" si="45"/>
        <v>338.27</v>
      </c>
      <c r="N196" s="232">
        <f>(M196-J196)</f>
        <v>0</v>
      </c>
      <c r="O196" s="131">
        <f t="shared" si="52"/>
        <v>15838.27</v>
      </c>
      <c r="P196" s="131">
        <f t="shared" si="52"/>
        <v>14124.66</v>
      </c>
      <c r="Q196" s="232">
        <f t="shared" si="53"/>
        <v>-1713.6100000000006</v>
      </c>
      <c r="R196" s="237">
        <f t="shared" si="46"/>
        <v>2131.59</v>
      </c>
    </row>
    <row r="197" spans="2:18" x14ac:dyDescent="0.2">
      <c r="B197" s="88" t="s">
        <v>238</v>
      </c>
      <c r="C197" s="146">
        <v>4500</v>
      </c>
      <c r="D197" s="140"/>
      <c r="E197" s="147">
        <f t="shared" si="42"/>
        <v>4500</v>
      </c>
      <c r="F197" s="110">
        <v>1214.74</v>
      </c>
      <c r="G197" s="110">
        <v>0</v>
      </c>
      <c r="H197" s="110">
        <f t="shared" si="43"/>
        <v>1214.74</v>
      </c>
      <c r="I197" s="232">
        <f>(H197-E197)</f>
        <v>-3285.26</v>
      </c>
      <c r="J197" s="255">
        <v>0</v>
      </c>
      <c r="K197" s="131">
        <v>0</v>
      </c>
      <c r="L197" s="110">
        <v>0</v>
      </c>
      <c r="M197" s="110">
        <f t="shared" si="45"/>
        <v>0</v>
      </c>
      <c r="N197" s="232">
        <f>(M197-J197)</f>
        <v>0</v>
      </c>
      <c r="O197" s="131">
        <f t="shared" si="52"/>
        <v>4500</v>
      </c>
      <c r="P197" s="131">
        <f t="shared" si="52"/>
        <v>1214.74</v>
      </c>
      <c r="Q197" s="232">
        <f t="shared" si="53"/>
        <v>-3285.26</v>
      </c>
      <c r="R197" s="237">
        <f t="shared" si="46"/>
        <v>0</v>
      </c>
    </row>
    <row r="198" spans="2:18" ht="1.1499999999999999" customHeight="1" x14ac:dyDescent="0.2">
      <c r="B198" s="88"/>
      <c r="C198" s="148"/>
      <c r="D198" s="150"/>
      <c r="E198" s="149"/>
      <c r="F198" s="137"/>
      <c r="G198" s="137"/>
      <c r="H198" s="137"/>
      <c r="I198" s="231"/>
      <c r="J198" s="138"/>
      <c r="K198" s="137"/>
      <c r="L198" s="131"/>
      <c r="M198" s="137"/>
      <c r="N198" s="231"/>
      <c r="O198" s="131"/>
      <c r="P198" s="131"/>
      <c r="Q198" s="231"/>
      <c r="R198" s="408"/>
    </row>
    <row r="199" spans="2:18" x14ac:dyDescent="0.2">
      <c r="B199" s="216" t="s">
        <v>44</v>
      </c>
      <c r="C199" s="227">
        <f>(C190+C191+C192+C193+C194+C195+C196+C197)</f>
        <v>215000</v>
      </c>
      <c r="D199" s="299"/>
      <c r="E199" s="223">
        <f>(C199)</f>
        <v>215000</v>
      </c>
      <c r="F199" s="223">
        <f>(F190+F191+F192+F193+F194+F195+F196+F197)</f>
        <v>189612.98000000004</v>
      </c>
      <c r="G199" s="223">
        <f>(G190+G191+G192+G193+G194+G195+G196+G197)</f>
        <v>2131.59</v>
      </c>
      <c r="H199" s="223">
        <f>(H190+H191+H192+H193+H194+H195+H196+H197)</f>
        <v>191744.57000000004</v>
      </c>
      <c r="I199" s="230">
        <f>(H199-E199)</f>
        <v>-23255.429999999964</v>
      </c>
      <c r="J199" s="226">
        <f>(J190+J191+J192+J193+J194+J195+J196+J197)</f>
        <v>338.27</v>
      </c>
      <c r="K199" s="223">
        <f>(K190+K191+K192+K193+K194+K195+K196+K197)</f>
        <v>338.27</v>
      </c>
      <c r="L199" s="223">
        <f>(L190+L191+L192+L193+L194+L195+L196+L197)</f>
        <v>0</v>
      </c>
      <c r="M199" s="223">
        <f>(M190+M191+M192+M193+M194+M195+M196+M197)</f>
        <v>338.27</v>
      </c>
      <c r="N199" s="230">
        <f>(N190+N191+N192+N193+N194+N195+N196+N197)</f>
        <v>0</v>
      </c>
      <c r="O199" s="227">
        <f>(E199+J199)</f>
        <v>215338.27</v>
      </c>
      <c r="P199" s="223">
        <f>(F199+K199)</f>
        <v>189951.25000000003</v>
      </c>
      <c r="Q199" s="236">
        <f>(P199-O199)</f>
        <v>-25387.01999999996</v>
      </c>
      <c r="R199" s="236">
        <f>(G199+L199)</f>
        <v>2131.59</v>
      </c>
    </row>
    <row r="200" spans="2:18" ht="3.6" customHeight="1" x14ac:dyDescent="0.2">
      <c r="B200" s="151"/>
      <c r="C200" s="292"/>
      <c r="D200" s="110"/>
      <c r="E200" s="145"/>
      <c r="F200" s="145"/>
      <c r="G200" s="145"/>
      <c r="H200" s="145"/>
      <c r="I200" s="282"/>
      <c r="J200" s="411"/>
      <c r="K200" s="609"/>
      <c r="L200" s="409"/>
      <c r="M200" s="409"/>
      <c r="N200" s="608"/>
      <c r="O200" s="256"/>
      <c r="P200" s="257"/>
      <c r="Q200" s="258"/>
      <c r="R200" s="259"/>
    </row>
    <row r="201" spans="2:18" ht="12.75" customHeight="1" x14ac:dyDescent="0.2">
      <c r="B201" s="87" t="s">
        <v>227</v>
      </c>
      <c r="C201" s="170"/>
      <c r="D201" s="131"/>
      <c r="E201" s="145"/>
      <c r="F201" s="145"/>
      <c r="G201" s="145"/>
      <c r="H201" s="145"/>
      <c r="I201" s="279"/>
      <c r="J201" s="411"/>
      <c r="K201" s="410"/>
      <c r="L201" s="411"/>
      <c r="M201" s="411"/>
      <c r="N201" s="608"/>
      <c r="O201" s="407"/>
      <c r="P201" s="257"/>
      <c r="Q201" s="258"/>
      <c r="R201" s="259"/>
    </row>
    <row r="202" spans="2:18" ht="12.75" customHeight="1" x14ac:dyDescent="0.2">
      <c r="B202" s="151" t="s">
        <v>240</v>
      </c>
      <c r="C202" s="146">
        <v>30000</v>
      </c>
      <c r="D202" s="140"/>
      <c r="E202" s="147">
        <f t="shared" ref="E202" si="54">(C202)</f>
        <v>30000</v>
      </c>
      <c r="F202" s="110">
        <v>7644</v>
      </c>
      <c r="G202" s="110">
        <v>6110.45</v>
      </c>
      <c r="H202" s="110">
        <f>(F202+G202)</f>
        <v>13754.45</v>
      </c>
      <c r="I202" s="232">
        <f>(H202-E202)</f>
        <v>-16245.55</v>
      </c>
      <c r="J202" s="255">
        <v>8586.39</v>
      </c>
      <c r="K202" s="131">
        <v>8586.39</v>
      </c>
      <c r="L202" s="110">
        <v>0</v>
      </c>
      <c r="M202" s="110">
        <f>(K202+L202)</f>
        <v>8586.39</v>
      </c>
      <c r="N202" s="232">
        <f>(M202-J202)</f>
        <v>0</v>
      </c>
      <c r="O202" s="131">
        <f t="shared" ref="O202" si="55">(E202+J202)</f>
        <v>38586.39</v>
      </c>
      <c r="P202" s="131">
        <f t="shared" ref="P202" si="56">(F202+K202)</f>
        <v>16230.39</v>
      </c>
      <c r="Q202" s="232">
        <f t="shared" ref="Q202" si="57">(P202-O202)</f>
        <v>-22356</v>
      </c>
      <c r="R202" s="237">
        <f t="shared" ref="R202" si="58">(G202+L202)</f>
        <v>6110.45</v>
      </c>
    </row>
    <row r="203" spans="2:18" ht="0.75" customHeight="1" x14ac:dyDescent="0.2">
      <c r="B203" s="151"/>
      <c r="C203" s="468"/>
      <c r="D203" s="137"/>
      <c r="E203" s="170"/>
      <c r="F203" s="145"/>
      <c r="G203" s="469"/>
      <c r="H203" s="145"/>
      <c r="I203" s="470"/>
      <c r="J203" s="411"/>
      <c r="K203" s="410"/>
      <c r="L203" s="411"/>
      <c r="M203" s="411"/>
      <c r="N203" s="608"/>
      <c r="O203" s="407"/>
      <c r="P203" s="257"/>
      <c r="Q203" s="260"/>
      <c r="R203" s="611"/>
    </row>
    <row r="204" spans="2:18" ht="12.75" customHeight="1" x14ac:dyDescent="0.2">
      <c r="B204" s="216" t="s">
        <v>45</v>
      </c>
      <c r="C204" s="227">
        <f>(C202)</f>
        <v>30000</v>
      </c>
      <c r="D204" s="299"/>
      <c r="E204" s="223">
        <f>(C204)</f>
        <v>30000</v>
      </c>
      <c r="F204" s="223">
        <f>(F202)</f>
        <v>7644</v>
      </c>
      <c r="G204" s="223">
        <f>(G202)</f>
        <v>6110.45</v>
      </c>
      <c r="H204" s="223">
        <f>(H202)</f>
        <v>13754.45</v>
      </c>
      <c r="I204" s="230">
        <f>(H204-E204)</f>
        <v>-16245.55</v>
      </c>
      <c r="J204" s="226">
        <f>(+J202)</f>
        <v>8586.39</v>
      </c>
      <c r="K204" s="223">
        <f>(K202)</f>
        <v>8586.39</v>
      </c>
      <c r="L204" s="223">
        <f>(L202)</f>
        <v>0</v>
      </c>
      <c r="M204" s="223">
        <f>(M202)</f>
        <v>8586.39</v>
      </c>
      <c r="N204" s="230">
        <f>(N202)</f>
        <v>0</v>
      </c>
      <c r="O204" s="227">
        <f>(E204+J204)</f>
        <v>38586.39</v>
      </c>
      <c r="P204" s="223">
        <f>(F204+K204)</f>
        <v>16230.39</v>
      </c>
      <c r="Q204" s="236">
        <f>(P204-O204)</f>
        <v>-22356</v>
      </c>
      <c r="R204" s="236">
        <f>(G204+L204)</f>
        <v>6110.45</v>
      </c>
    </row>
    <row r="205" spans="2:18" ht="3" customHeight="1" x14ac:dyDescent="0.2">
      <c r="B205" s="151"/>
      <c r="C205" s="170"/>
      <c r="D205" s="131"/>
      <c r="E205" s="145"/>
      <c r="F205" s="145"/>
      <c r="G205" s="145"/>
      <c r="H205" s="145"/>
      <c r="I205" s="279"/>
      <c r="J205" s="411"/>
      <c r="K205" s="410"/>
      <c r="L205" s="411"/>
      <c r="M205" s="411"/>
      <c r="N205" s="608"/>
      <c r="O205" s="407"/>
      <c r="P205" s="257"/>
      <c r="Q205" s="258"/>
      <c r="R205" s="259"/>
    </row>
    <row r="206" spans="2:18" x14ac:dyDescent="0.2">
      <c r="B206" s="87" t="s">
        <v>216</v>
      </c>
      <c r="C206" s="141"/>
      <c r="D206" s="141"/>
      <c r="E206" s="140"/>
      <c r="F206" s="140"/>
      <c r="G206" s="140"/>
      <c r="H206" s="140"/>
      <c r="I206" s="277"/>
      <c r="J206" s="411"/>
      <c r="K206" s="410"/>
      <c r="L206" s="411"/>
      <c r="M206" s="411"/>
      <c r="N206" s="608"/>
      <c r="O206" s="407"/>
      <c r="P206" s="257"/>
      <c r="Q206" s="258"/>
      <c r="R206" s="259"/>
    </row>
    <row r="207" spans="2:18" x14ac:dyDescent="0.2">
      <c r="B207" s="151" t="s">
        <v>241</v>
      </c>
      <c r="C207" s="131">
        <v>25000</v>
      </c>
      <c r="D207" s="131">
        <v>3100</v>
      </c>
      <c r="E207" s="110">
        <f>(C207+D207)</f>
        <v>28100</v>
      </c>
      <c r="F207" s="110">
        <v>28027.07</v>
      </c>
      <c r="G207" s="110">
        <v>0</v>
      </c>
      <c r="H207" s="110">
        <f>(F207+G207)</f>
        <v>28027.07</v>
      </c>
      <c r="I207" s="237">
        <f>(H207-E207)</f>
        <v>-72.930000000000291</v>
      </c>
      <c r="J207" s="110">
        <v>0</v>
      </c>
      <c r="K207" s="131">
        <v>0</v>
      </c>
      <c r="L207" s="110">
        <v>0</v>
      </c>
      <c r="M207" s="110">
        <f>(K207+L207)</f>
        <v>0</v>
      </c>
      <c r="N207" s="232">
        <f>(M207-J207)</f>
        <v>0</v>
      </c>
      <c r="O207" s="131">
        <f t="shared" ref="O207:P212" si="59">(E207+J207)</f>
        <v>28100</v>
      </c>
      <c r="P207" s="131">
        <f t="shared" si="59"/>
        <v>28027.07</v>
      </c>
      <c r="Q207" s="232">
        <f>(P207-O207)</f>
        <v>-72.930000000000291</v>
      </c>
      <c r="R207" s="237">
        <f>(G207+L207)</f>
        <v>0</v>
      </c>
    </row>
    <row r="208" spans="2:18" x14ac:dyDescent="0.2">
      <c r="B208" s="88" t="s">
        <v>242</v>
      </c>
      <c r="C208" s="131">
        <v>8500</v>
      </c>
      <c r="D208" s="131">
        <v>0</v>
      </c>
      <c r="E208" s="110">
        <f>(C208+D208)</f>
        <v>8500</v>
      </c>
      <c r="F208" s="110">
        <v>8174</v>
      </c>
      <c r="G208" s="110">
        <v>0</v>
      </c>
      <c r="H208" s="110">
        <f>(F208+G208)</f>
        <v>8174</v>
      </c>
      <c r="I208" s="237">
        <f>(H208-E208)</f>
        <v>-326</v>
      </c>
      <c r="J208" s="110">
        <v>0</v>
      </c>
      <c r="K208" s="131">
        <v>0</v>
      </c>
      <c r="L208" s="110">
        <v>0</v>
      </c>
      <c r="M208" s="110">
        <f>(K208+L208)</f>
        <v>0</v>
      </c>
      <c r="N208" s="232">
        <f>(M208-J208)</f>
        <v>0</v>
      </c>
      <c r="O208" s="131">
        <f t="shared" si="59"/>
        <v>8500</v>
      </c>
      <c r="P208" s="131">
        <f t="shared" si="59"/>
        <v>8174</v>
      </c>
      <c r="Q208" s="232">
        <f>(P208-O208)</f>
        <v>-326</v>
      </c>
      <c r="R208" s="237">
        <f>(G208+L208)</f>
        <v>0</v>
      </c>
    </row>
    <row r="209" spans="1:18" x14ac:dyDescent="0.2">
      <c r="B209" s="88" t="s">
        <v>243</v>
      </c>
      <c r="C209" s="131">
        <v>12500</v>
      </c>
      <c r="D209" s="131">
        <v>0</v>
      </c>
      <c r="E209" s="110">
        <f>C209</f>
        <v>12500</v>
      </c>
      <c r="F209" s="110">
        <v>8460</v>
      </c>
      <c r="G209" s="110">
        <v>1830</v>
      </c>
      <c r="H209" s="110">
        <f>(F209+G209)</f>
        <v>10290</v>
      </c>
      <c r="I209" s="237">
        <f>(H209-E209)</f>
        <v>-2210</v>
      </c>
      <c r="J209" s="110">
        <v>5535.47</v>
      </c>
      <c r="K209" s="131">
        <v>854</v>
      </c>
      <c r="L209" s="110">
        <v>0</v>
      </c>
      <c r="M209" s="110">
        <f>(K209+L209)</f>
        <v>854</v>
      </c>
      <c r="N209" s="232">
        <f>(M209-J209)</f>
        <v>-4681.47</v>
      </c>
      <c r="O209" s="131">
        <f t="shared" si="59"/>
        <v>18035.47</v>
      </c>
      <c r="P209" s="131">
        <f t="shared" si="59"/>
        <v>9314</v>
      </c>
      <c r="Q209" s="232">
        <f>(P209-O209)</f>
        <v>-8721.4700000000012</v>
      </c>
      <c r="R209" s="237">
        <f>(G209+L209)</f>
        <v>1830</v>
      </c>
    </row>
    <row r="210" spans="1:18" x14ac:dyDescent="0.2">
      <c r="B210" s="88" t="s">
        <v>244</v>
      </c>
      <c r="C210" s="131">
        <v>1000</v>
      </c>
      <c r="D210" s="131">
        <v>0</v>
      </c>
      <c r="E210" s="110">
        <f>(C210)</f>
        <v>1000</v>
      </c>
      <c r="F210" s="110">
        <v>0</v>
      </c>
      <c r="G210" s="110">
        <v>0</v>
      </c>
      <c r="H210" s="110">
        <f>(F210+G210)</f>
        <v>0</v>
      </c>
      <c r="I210" s="232">
        <f>(H210-E210)</f>
        <v>-1000</v>
      </c>
      <c r="J210" s="110">
        <v>0</v>
      </c>
      <c r="K210" s="110">
        <v>0</v>
      </c>
      <c r="L210" s="110">
        <v>0</v>
      </c>
      <c r="M210" s="110">
        <f>(K210+L210)</f>
        <v>0</v>
      </c>
      <c r="N210" s="232">
        <f>(M210-J210)</f>
        <v>0</v>
      </c>
      <c r="O210" s="131">
        <f t="shared" si="59"/>
        <v>1000</v>
      </c>
      <c r="P210" s="131">
        <f t="shared" si="59"/>
        <v>0</v>
      </c>
      <c r="Q210" s="232">
        <f>(P210-O210)</f>
        <v>-1000</v>
      </c>
      <c r="R210" s="237">
        <f>(G210+L210)</f>
        <v>0</v>
      </c>
    </row>
    <row r="211" spans="1:18" ht="1.1499999999999999" customHeight="1" x14ac:dyDescent="0.2">
      <c r="B211" s="88"/>
      <c r="C211" s="138"/>
      <c r="D211" s="138"/>
      <c r="E211" s="137"/>
      <c r="F211" s="137"/>
      <c r="G211" s="137"/>
      <c r="H211" s="137"/>
      <c r="I211" s="231"/>
      <c r="J211" s="131"/>
      <c r="K211" s="137"/>
      <c r="L211" s="137"/>
      <c r="M211" s="137"/>
      <c r="N211" s="231"/>
      <c r="O211" s="138"/>
      <c r="P211" s="137"/>
      <c r="Q211" s="231"/>
      <c r="R211" s="408"/>
    </row>
    <row r="212" spans="1:18" x14ac:dyDescent="0.2">
      <c r="B212" s="216" t="s">
        <v>52</v>
      </c>
      <c r="C212" s="300">
        <f>(C207+C208+C209+C210)</f>
        <v>47000</v>
      </c>
      <c r="D212" s="300">
        <f>(D207+D208+D209+D210)</f>
        <v>3100</v>
      </c>
      <c r="E212" s="511">
        <f>C212+D212</f>
        <v>50100</v>
      </c>
      <c r="F212" s="301">
        <f>(F207+F208+F209+F210)</f>
        <v>44661.07</v>
      </c>
      <c r="G212" s="301">
        <f>(G207+G208+G209+G210)</f>
        <v>1830</v>
      </c>
      <c r="H212" s="301">
        <f>(H207+H208+H209+H210)</f>
        <v>46491.07</v>
      </c>
      <c r="I212" s="302">
        <f>(H212-E212)</f>
        <v>-3608.9300000000003</v>
      </c>
      <c r="J212" s="300">
        <f>(J206+J207+J208+J209)</f>
        <v>5535.47</v>
      </c>
      <c r="K212" s="612">
        <f>(K206+K207+K208+K209)</f>
        <v>854</v>
      </c>
      <c r="L212" s="612">
        <f>(L206+L207+L208+L209)</f>
        <v>0</v>
      </c>
      <c r="M212" s="301">
        <f>(M206+M207+M208+M209+M210)</f>
        <v>854</v>
      </c>
      <c r="N212" s="613">
        <f>(N206+N207+N208+N209+N210)</f>
        <v>-4681.47</v>
      </c>
      <c r="O212" s="612">
        <f t="shared" si="59"/>
        <v>55635.47</v>
      </c>
      <c r="P212" s="301">
        <f t="shared" si="59"/>
        <v>45515.07</v>
      </c>
      <c r="Q212" s="302">
        <f>(P212-O212)</f>
        <v>-10120.400000000001</v>
      </c>
      <c r="R212" s="302">
        <f>(G212+L212)</f>
        <v>1830</v>
      </c>
    </row>
    <row r="213" spans="1:18" ht="2.25" customHeight="1" x14ac:dyDescent="0.2">
      <c r="B213" s="88"/>
      <c r="C213" s="131"/>
      <c r="D213" s="131"/>
      <c r="E213" s="131"/>
      <c r="F213" s="110"/>
      <c r="G213" s="110"/>
      <c r="H213" s="110"/>
      <c r="I213" s="237"/>
      <c r="J213" s="131"/>
      <c r="K213" s="131"/>
      <c r="L213" s="131"/>
      <c r="M213" s="131"/>
      <c r="N213" s="232"/>
      <c r="O213" s="131"/>
      <c r="P213" s="110"/>
      <c r="Q213" s="237"/>
      <c r="R213" s="237"/>
    </row>
    <row r="214" spans="1:18" ht="16.350000000000001" customHeight="1" thickBot="1" x14ac:dyDescent="0.25">
      <c r="B214" s="187" t="s">
        <v>47</v>
      </c>
      <c r="C214" s="188">
        <f t="shared" ref="C214:H214" si="60">(C155+C162+C168+C178+C187+C199+C204+C212)</f>
        <v>539500</v>
      </c>
      <c r="D214" s="471">
        <f t="shared" si="60"/>
        <v>11100</v>
      </c>
      <c r="E214" s="188">
        <f t="shared" si="60"/>
        <v>550600</v>
      </c>
      <c r="F214" s="189">
        <f t="shared" si="60"/>
        <v>408941.40000000008</v>
      </c>
      <c r="G214" s="189">
        <f t="shared" si="60"/>
        <v>26700.46</v>
      </c>
      <c r="H214" s="189">
        <f t="shared" si="60"/>
        <v>435641.86000000004</v>
      </c>
      <c r="I214" s="293">
        <f>(H214-E214)</f>
        <v>-114958.13999999996</v>
      </c>
      <c r="J214" s="188">
        <f>(J155+J162+J168+J178+J187+J199+J204+J212)</f>
        <v>27311</v>
      </c>
      <c r="K214" s="188">
        <f>(K155+K162+K168+K178+K187+K199+K204+K212)</f>
        <v>22629.53</v>
      </c>
      <c r="L214" s="188">
        <f>(L155+L162+L168+L178+L187+L199+L204+L212)</f>
        <v>0</v>
      </c>
      <c r="M214" s="188">
        <f>(M155+M162+M168+M178+M187+M199+M204+M212)</f>
        <v>22629.53</v>
      </c>
      <c r="N214" s="293">
        <f>(N155+N162+N168+N178+N187+N199+N204+N212)</f>
        <v>-4681.47</v>
      </c>
      <c r="O214" s="188">
        <f>(E214+J214)</f>
        <v>577911</v>
      </c>
      <c r="P214" s="153">
        <f>(F214+K214)</f>
        <v>431570.93000000005</v>
      </c>
      <c r="Q214" s="293">
        <f>(P214-O214)</f>
        <v>-146340.06999999995</v>
      </c>
      <c r="R214" s="243">
        <f>(G214+L214)</f>
        <v>26700.46</v>
      </c>
    </row>
    <row r="215" spans="1:18" ht="13.5" thickTop="1" x14ac:dyDescent="0.2">
      <c r="B215" s="39"/>
      <c r="C215" s="39"/>
      <c r="D215" s="274"/>
      <c r="E215" s="39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80"/>
      <c r="Q215" s="278"/>
      <c r="R215" s="280"/>
    </row>
    <row r="216" spans="1:18" ht="32.1" customHeight="1" x14ac:dyDescent="0.2"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29.1" customHeight="1" x14ac:dyDescent="0.4">
      <c r="B217" s="661" t="s">
        <v>278</v>
      </c>
      <c r="C217" s="661"/>
      <c r="D217" s="661"/>
      <c r="E217" s="661"/>
      <c r="F217" s="661"/>
      <c r="G217" s="661"/>
      <c r="H217" s="661"/>
      <c r="I217" s="661"/>
      <c r="J217" s="661"/>
      <c r="K217" s="661"/>
      <c r="L217" s="661"/>
      <c r="M217" s="661"/>
      <c r="N217" s="661"/>
      <c r="O217" s="661"/>
      <c r="P217" s="661"/>
      <c r="Q217" s="661"/>
      <c r="R217" s="82">
        <v>4</v>
      </c>
    </row>
    <row r="218" spans="1:18" ht="2.1" customHeight="1" x14ac:dyDescent="0.2"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</row>
    <row r="219" spans="1:18" ht="15.6" customHeight="1" x14ac:dyDescent="0.35">
      <c r="A219" s="51"/>
      <c r="B219" s="154"/>
      <c r="C219" s="662" t="s">
        <v>87</v>
      </c>
      <c r="D219" s="663"/>
      <c r="E219" s="663"/>
      <c r="F219" s="663"/>
      <c r="G219" s="663"/>
      <c r="H219" s="663"/>
      <c r="I219" s="664"/>
      <c r="J219" s="657" t="s">
        <v>56</v>
      </c>
      <c r="K219" s="658"/>
      <c r="L219" s="658"/>
      <c r="M219" s="658"/>
      <c r="N219" s="659"/>
      <c r="O219" s="658" t="s">
        <v>32</v>
      </c>
      <c r="P219" s="658"/>
      <c r="Q219" s="659"/>
      <c r="R219" s="252"/>
    </row>
    <row r="220" spans="1:18" ht="15.6" customHeight="1" x14ac:dyDescent="0.35">
      <c r="B220" s="115" t="s">
        <v>0</v>
      </c>
      <c r="C220" s="155" t="s">
        <v>28</v>
      </c>
      <c r="D220" s="114"/>
      <c r="E220" s="36"/>
      <c r="F220" s="37"/>
      <c r="G220" s="114" t="s">
        <v>22</v>
      </c>
      <c r="H220" s="5"/>
      <c r="I220" s="6"/>
      <c r="J220" s="41"/>
      <c r="K220" s="38"/>
      <c r="L220" s="92"/>
      <c r="M220" s="156"/>
      <c r="N220" s="157"/>
      <c r="O220" s="30"/>
      <c r="P220" s="94"/>
      <c r="Q220" s="253"/>
      <c r="R220" s="254"/>
    </row>
    <row r="221" spans="1:18" ht="33.75" customHeight="1" x14ac:dyDescent="0.2">
      <c r="B221" s="7"/>
      <c r="C221" s="158" t="s">
        <v>18</v>
      </c>
      <c r="D221" s="44" t="s">
        <v>19</v>
      </c>
      <c r="E221" s="46" t="s">
        <v>20</v>
      </c>
      <c r="F221" s="62" t="s">
        <v>57</v>
      </c>
      <c r="G221" s="61" t="s">
        <v>58</v>
      </c>
      <c r="H221" s="46" t="s">
        <v>1</v>
      </c>
      <c r="I221" s="47" t="s">
        <v>35</v>
      </c>
      <c r="J221" s="48" t="s">
        <v>277</v>
      </c>
      <c r="K221" s="49" t="s">
        <v>59</v>
      </c>
      <c r="L221" s="93" t="s">
        <v>60</v>
      </c>
      <c r="M221" s="90" t="s">
        <v>1</v>
      </c>
      <c r="N221" s="97" t="s">
        <v>19</v>
      </c>
      <c r="O221" s="53" t="s">
        <v>36</v>
      </c>
      <c r="P221" s="90" t="s">
        <v>61</v>
      </c>
      <c r="Q221" s="97" t="s">
        <v>35</v>
      </c>
      <c r="R221" s="674" t="s">
        <v>273</v>
      </c>
    </row>
    <row r="222" spans="1:18" ht="12.75" customHeight="1" x14ac:dyDescent="0.2">
      <c r="B222" s="8"/>
      <c r="C222" s="91">
        <v>1</v>
      </c>
      <c r="D222" s="28">
        <v>2</v>
      </c>
      <c r="E222" s="159" t="s">
        <v>17</v>
      </c>
      <c r="F222" s="91">
        <v>4</v>
      </c>
      <c r="G222" s="28">
        <v>5</v>
      </c>
      <c r="H222" s="29" t="s">
        <v>48</v>
      </c>
      <c r="I222" s="35" t="s">
        <v>21</v>
      </c>
      <c r="J222" s="27">
        <v>8</v>
      </c>
      <c r="K222" s="117">
        <v>9</v>
      </c>
      <c r="L222" s="28">
        <v>10</v>
      </c>
      <c r="M222" s="91" t="s">
        <v>33</v>
      </c>
      <c r="N222" s="118" t="s">
        <v>34</v>
      </c>
      <c r="O222" s="57">
        <v>13</v>
      </c>
      <c r="P222" s="98" t="s">
        <v>41</v>
      </c>
      <c r="Q222" s="136">
        <v>15</v>
      </c>
      <c r="R222" s="118" t="s">
        <v>38</v>
      </c>
    </row>
    <row r="223" spans="1:18" ht="3" customHeight="1" x14ac:dyDescent="0.2">
      <c r="B223" s="7"/>
      <c r="C223" s="119"/>
      <c r="D223" s="119"/>
      <c r="E223" s="121"/>
      <c r="F223" s="119"/>
      <c r="G223" s="121"/>
      <c r="H223" s="120"/>
      <c r="I223" s="160"/>
      <c r="J223" s="161"/>
      <c r="K223" s="119"/>
      <c r="L223" s="162"/>
      <c r="M223" s="120"/>
      <c r="N223" s="160"/>
      <c r="O223" s="163"/>
      <c r="P223" s="164"/>
      <c r="Q223" s="165"/>
      <c r="R223" s="166"/>
    </row>
    <row r="224" spans="1:18" ht="13.5" customHeight="1" x14ac:dyDescent="0.2">
      <c r="B224" s="167" t="s">
        <v>51</v>
      </c>
      <c r="C224" s="183">
        <f>C214</f>
        <v>539500</v>
      </c>
      <c r="D224" s="512">
        <f>D214</f>
        <v>11100</v>
      </c>
      <c r="E224" s="184">
        <f>(C224+D224)</f>
        <v>550600</v>
      </c>
      <c r="F224" s="183">
        <f>F214</f>
        <v>408941.40000000008</v>
      </c>
      <c r="G224" s="184">
        <f>G214</f>
        <v>26700.46</v>
      </c>
      <c r="H224" s="184">
        <f>(F224+G224)</f>
        <v>435641.8600000001</v>
      </c>
      <c r="I224" s="294">
        <f>(H224-E224)</f>
        <v>-114958.1399999999</v>
      </c>
      <c r="J224" s="567">
        <f>J214</f>
        <v>27311</v>
      </c>
      <c r="K224" s="183">
        <f>K214</f>
        <v>22629.53</v>
      </c>
      <c r="L224" s="183">
        <f>L214</f>
        <v>0</v>
      </c>
      <c r="M224" s="184">
        <f>(K224+L224)</f>
        <v>22629.53</v>
      </c>
      <c r="N224" s="294">
        <f>(M224-J224)</f>
        <v>-4681.4700000000012</v>
      </c>
      <c r="O224" s="574">
        <f>(E224+J224)</f>
        <v>577911</v>
      </c>
      <c r="P224" s="575">
        <f>(F224+K224)</f>
        <v>431570.93000000005</v>
      </c>
      <c r="Q224" s="576">
        <f>(P224-O224)</f>
        <v>-146340.06999999995</v>
      </c>
      <c r="R224" s="294">
        <f>(G224+L224)</f>
        <v>26700.46</v>
      </c>
    </row>
    <row r="225" spans="2:18" ht="0.6" customHeight="1" x14ac:dyDescent="0.2">
      <c r="B225" s="7"/>
      <c r="C225" s="168"/>
      <c r="D225" s="168"/>
      <c r="E225" s="169"/>
      <c r="F225" s="168"/>
      <c r="G225" s="169"/>
      <c r="H225" s="169"/>
      <c r="I225" s="281"/>
      <c r="J225" s="568"/>
      <c r="K225" s="169"/>
      <c r="L225" s="168"/>
      <c r="M225" s="169"/>
      <c r="N225" s="281"/>
      <c r="O225" s="577"/>
      <c r="P225" s="578"/>
      <c r="Q225" s="579"/>
      <c r="R225" s="281"/>
    </row>
    <row r="226" spans="2:18" x14ac:dyDescent="0.2">
      <c r="B226" s="87" t="s">
        <v>217</v>
      </c>
      <c r="C226" s="141"/>
      <c r="D226" s="141"/>
      <c r="E226" s="140"/>
      <c r="F226" s="140"/>
      <c r="G226" s="140"/>
      <c r="H226" s="140"/>
      <c r="I226" s="277"/>
      <c r="J226" s="256"/>
      <c r="K226" s="257"/>
      <c r="L226" s="407"/>
      <c r="M226" s="257"/>
      <c r="N226" s="260"/>
      <c r="O226" s="407"/>
      <c r="P226" s="257"/>
      <c r="Q226" s="260"/>
      <c r="R226" s="260"/>
    </row>
    <row r="227" spans="2:18" x14ac:dyDescent="0.2">
      <c r="B227" s="88" t="s">
        <v>245</v>
      </c>
      <c r="C227" s="131">
        <v>13500</v>
      </c>
      <c r="D227" s="141"/>
      <c r="E227" s="110">
        <f>(C227)</f>
        <v>13500</v>
      </c>
      <c r="F227" s="110">
        <v>12300.12</v>
      </c>
      <c r="G227" s="110">
        <v>0</v>
      </c>
      <c r="H227" s="110">
        <f t="shared" ref="H227:H236" si="61">(F227+G227)</f>
        <v>12300.12</v>
      </c>
      <c r="I227" s="237">
        <f>(H227-E227)</f>
        <v>-1199.8799999999992</v>
      </c>
      <c r="J227" s="255">
        <v>0</v>
      </c>
      <c r="K227" s="110">
        <v>0</v>
      </c>
      <c r="L227" s="131">
        <v>0</v>
      </c>
      <c r="M227" s="110">
        <f t="shared" ref="M227:M236" si="62">(K227+L227)</f>
        <v>0</v>
      </c>
      <c r="N227" s="237">
        <f t="shared" ref="N227:N234" si="63">(M227-J227)</f>
        <v>0</v>
      </c>
      <c r="O227" s="131">
        <f t="shared" ref="O227:P238" si="64">(E227+J227)</f>
        <v>13500</v>
      </c>
      <c r="P227" s="131">
        <f t="shared" si="64"/>
        <v>12300.12</v>
      </c>
      <c r="Q227" s="232">
        <f t="shared" ref="Q227:Q238" si="65">(P227-O227)</f>
        <v>-1199.8799999999992</v>
      </c>
      <c r="R227" s="237">
        <f t="shared" ref="R227:R238" si="66">(G227+L227)</f>
        <v>0</v>
      </c>
    </row>
    <row r="228" spans="2:18" x14ac:dyDescent="0.2">
      <c r="B228" s="88" t="s">
        <v>246</v>
      </c>
      <c r="C228" s="131">
        <v>9000</v>
      </c>
      <c r="D228" s="141"/>
      <c r="E228" s="110">
        <f t="shared" ref="E228:E235" si="67">(C228)</f>
        <v>9000</v>
      </c>
      <c r="F228" s="110">
        <v>2831.44</v>
      </c>
      <c r="G228" s="110">
        <v>0</v>
      </c>
      <c r="H228" s="110">
        <f t="shared" si="61"/>
        <v>2831.44</v>
      </c>
      <c r="I228" s="237">
        <f>(H228-E228)</f>
        <v>-6168.5599999999995</v>
      </c>
      <c r="J228" s="110">
        <v>0</v>
      </c>
      <c r="K228" s="110">
        <v>0</v>
      </c>
      <c r="L228" s="131">
        <v>0</v>
      </c>
      <c r="M228" s="110">
        <f>(K228+L228)</f>
        <v>0</v>
      </c>
      <c r="N228" s="237">
        <f t="shared" si="63"/>
        <v>0</v>
      </c>
      <c r="O228" s="131">
        <f t="shared" si="64"/>
        <v>9000</v>
      </c>
      <c r="P228" s="131">
        <f t="shared" si="64"/>
        <v>2831.44</v>
      </c>
      <c r="Q228" s="232">
        <f t="shared" si="65"/>
        <v>-6168.5599999999995</v>
      </c>
      <c r="R228" s="237">
        <f t="shared" si="66"/>
        <v>0</v>
      </c>
    </row>
    <row r="229" spans="2:18" x14ac:dyDescent="0.2">
      <c r="B229" s="88" t="s">
        <v>247</v>
      </c>
      <c r="C229" s="131">
        <v>1500</v>
      </c>
      <c r="D229" s="141"/>
      <c r="E229" s="110">
        <f t="shared" si="67"/>
        <v>1500</v>
      </c>
      <c r="F229" s="110">
        <v>313.91000000000003</v>
      </c>
      <c r="G229" s="110">
        <v>0</v>
      </c>
      <c r="H229" s="110">
        <f t="shared" si="61"/>
        <v>313.91000000000003</v>
      </c>
      <c r="I229" s="237">
        <f>(H229-E229)</f>
        <v>-1186.0899999999999</v>
      </c>
      <c r="J229" s="110">
        <v>0</v>
      </c>
      <c r="K229" s="110">
        <v>0</v>
      </c>
      <c r="L229" s="131">
        <v>0</v>
      </c>
      <c r="M229" s="110">
        <f t="shared" si="62"/>
        <v>0</v>
      </c>
      <c r="N229" s="237">
        <f t="shared" si="63"/>
        <v>0</v>
      </c>
      <c r="O229" s="131">
        <f t="shared" si="64"/>
        <v>1500</v>
      </c>
      <c r="P229" s="131">
        <f t="shared" si="64"/>
        <v>313.91000000000003</v>
      </c>
      <c r="Q229" s="232">
        <f t="shared" si="65"/>
        <v>-1186.0899999999999</v>
      </c>
      <c r="R229" s="237">
        <f t="shared" si="66"/>
        <v>0</v>
      </c>
    </row>
    <row r="230" spans="2:18" x14ac:dyDescent="0.2">
      <c r="B230" s="151" t="s">
        <v>248</v>
      </c>
      <c r="C230" s="131">
        <v>1500</v>
      </c>
      <c r="D230" s="141"/>
      <c r="E230" s="110">
        <f t="shared" si="67"/>
        <v>1500</v>
      </c>
      <c r="F230" s="110">
        <v>640.23</v>
      </c>
      <c r="G230" s="110">
        <v>45.46</v>
      </c>
      <c r="H230" s="110">
        <f t="shared" si="61"/>
        <v>685.69</v>
      </c>
      <c r="I230" s="237">
        <f>(H230-E230)</f>
        <v>-814.31</v>
      </c>
      <c r="J230" s="110">
        <v>40.659999999999997</v>
      </c>
      <c r="K230" s="110">
        <v>40.659999999999997</v>
      </c>
      <c r="L230" s="131">
        <v>0</v>
      </c>
      <c r="M230" s="110">
        <f t="shared" si="62"/>
        <v>40.659999999999997</v>
      </c>
      <c r="N230" s="237">
        <f t="shared" si="63"/>
        <v>0</v>
      </c>
      <c r="O230" s="131">
        <f t="shared" si="64"/>
        <v>1540.66</v>
      </c>
      <c r="P230" s="131">
        <f t="shared" si="64"/>
        <v>680.89</v>
      </c>
      <c r="Q230" s="232">
        <f t="shared" si="65"/>
        <v>-859.7700000000001</v>
      </c>
      <c r="R230" s="237">
        <f t="shared" si="66"/>
        <v>45.46</v>
      </c>
    </row>
    <row r="231" spans="2:18" x14ac:dyDescent="0.2">
      <c r="B231" s="151" t="s">
        <v>249</v>
      </c>
      <c r="C231" s="131">
        <v>3500</v>
      </c>
      <c r="D231" s="131">
        <v>4000</v>
      </c>
      <c r="E231" s="110">
        <f>(C231+D231)</f>
        <v>7500</v>
      </c>
      <c r="F231" s="110">
        <v>6491.61</v>
      </c>
      <c r="G231" s="110">
        <v>0</v>
      </c>
      <c r="H231" s="110">
        <f t="shared" si="61"/>
        <v>6491.61</v>
      </c>
      <c r="I231" s="237">
        <f t="shared" ref="I231:I236" si="68">(H231-E231)</f>
        <v>-1008.3900000000003</v>
      </c>
      <c r="J231" s="110">
        <v>0</v>
      </c>
      <c r="K231" s="110">
        <v>0</v>
      </c>
      <c r="L231" s="131">
        <v>0</v>
      </c>
      <c r="M231" s="110">
        <f t="shared" si="62"/>
        <v>0</v>
      </c>
      <c r="N231" s="237">
        <f>(M231-J231)</f>
        <v>0</v>
      </c>
      <c r="O231" s="131">
        <f t="shared" si="64"/>
        <v>7500</v>
      </c>
      <c r="P231" s="131">
        <f t="shared" si="64"/>
        <v>6491.61</v>
      </c>
      <c r="Q231" s="232">
        <f t="shared" si="65"/>
        <v>-1008.3900000000003</v>
      </c>
      <c r="R231" s="237">
        <f t="shared" si="66"/>
        <v>0</v>
      </c>
    </row>
    <row r="232" spans="2:18" x14ac:dyDescent="0.2">
      <c r="B232" s="151" t="s">
        <v>250</v>
      </c>
      <c r="C232" s="131">
        <v>3500</v>
      </c>
      <c r="D232" s="141"/>
      <c r="E232" s="110">
        <f t="shared" si="67"/>
        <v>3500</v>
      </c>
      <c r="F232" s="110">
        <v>2560.96</v>
      </c>
      <c r="G232" s="110">
        <v>0</v>
      </c>
      <c r="H232" s="110">
        <f>(F232+G232)</f>
        <v>2560.96</v>
      </c>
      <c r="I232" s="237">
        <f t="shared" si="68"/>
        <v>-939.04</v>
      </c>
      <c r="J232" s="110">
        <v>0</v>
      </c>
      <c r="K232" s="110">
        <v>0</v>
      </c>
      <c r="L232" s="131">
        <v>0</v>
      </c>
      <c r="M232" s="110">
        <f t="shared" si="62"/>
        <v>0</v>
      </c>
      <c r="N232" s="237">
        <f t="shared" si="63"/>
        <v>0</v>
      </c>
      <c r="O232" s="131">
        <f t="shared" si="64"/>
        <v>3500</v>
      </c>
      <c r="P232" s="131">
        <f t="shared" si="64"/>
        <v>2560.96</v>
      </c>
      <c r="Q232" s="232">
        <f t="shared" si="65"/>
        <v>-939.04</v>
      </c>
      <c r="R232" s="237">
        <f t="shared" si="66"/>
        <v>0</v>
      </c>
    </row>
    <row r="233" spans="2:18" x14ac:dyDescent="0.2">
      <c r="B233" s="151" t="s">
        <v>251</v>
      </c>
      <c r="C233" s="131">
        <v>3000</v>
      </c>
      <c r="D233" s="141"/>
      <c r="E233" s="110">
        <f t="shared" si="67"/>
        <v>3000</v>
      </c>
      <c r="F233" s="110">
        <v>0</v>
      </c>
      <c r="G233" s="110">
        <v>1220</v>
      </c>
      <c r="H233" s="110">
        <f>(F233+G233)</f>
        <v>1220</v>
      </c>
      <c r="I233" s="237">
        <f t="shared" si="68"/>
        <v>-1780</v>
      </c>
      <c r="J233" s="110">
        <v>1220</v>
      </c>
      <c r="K233" s="110">
        <v>231.06</v>
      </c>
      <c r="L233" s="131">
        <v>988.94</v>
      </c>
      <c r="M233" s="110">
        <f t="shared" si="62"/>
        <v>1220</v>
      </c>
      <c r="N233" s="237">
        <f t="shared" si="63"/>
        <v>0</v>
      </c>
      <c r="O233" s="131">
        <f t="shared" si="64"/>
        <v>4220</v>
      </c>
      <c r="P233" s="131">
        <f t="shared" si="64"/>
        <v>231.06</v>
      </c>
      <c r="Q233" s="232">
        <f t="shared" si="65"/>
        <v>-3988.94</v>
      </c>
      <c r="R233" s="237">
        <f t="shared" si="66"/>
        <v>2208.94</v>
      </c>
    </row>
    <row r="234" spans="2:18" x14ac:dyDescent="0.2">
      <c r="B234" s="88" t="s">
        <v>252</v>
      </c>
      <c r="C234" s="131">
        <v>4500</v>
      </c>
      <c r="D234" s="141"/>
      <c r="E234" s="110">
        <f t="shared" si="67"/>
        <v>4500</v>
      </c>
      <c r="F234" s="110">
        <v>3980.01</v>
      </c>
      <c r="G234" s="110">
        <v>0</v>
      </c>
      <c r="H234" s="110">
        <f>(F234+G234)</f>
        <v>3980.01</v>
      </c>
      <c r="I234" s="237">
        <f>(H234-E234)</f>
        <v>-519.98999999999978</v>
      </c>
      <c r="J234" s="110">
        <v>0</v>
      </c>
      <c r="K234" s="110">
        <v>0</v>
      </c>
      <c r="L234" s="131">
        <v>0</v>
      </c>
      <c r="M234" s="110">
        <f t="shared" si="62"/>
        <v>0</v>
      </c>
      <c r="N234" s="237">
        <f t="shared" si="63"/>
        <v>0</v>
      </c>
      <c r="O234" s="131">
        <f t="shared" si="64"/>
        <v>4500</v>
      </c>
      <c r="P234" s="131">
        <f t="shared" si="64"/>
        <v>3980.01</v>
      </c>
      <c r="Q234" s="232">
        <f t="shared" si="65"/>
        <v>-519.98999999999978</v>
      </c>
      <c r="R234" s="237">
        <f t="shared" si="66"/>
        <v>0</v>
      </c>
    </row>
    <row r="235" spans="2:18" x14ac:dyDescent="0.2">
      <c r="B235" s="88" t="s">
        <v>253</v>
      </c>
      <c r="C235" s="131">
        <v>280</v>
      </c>
      <c r="D235" s="141"/>
      <c r="E235" s="110">
        <f t="shared" si="67"/>
        <v>280</v>
      </c>
      <c r="F235" s="110">
        <v>0</v>
      </c>
      <c r="G235" s="110">
        <v>0</v>
      </c>
      <c r="H235" s="110">
        <f t="shared" si="61"/>
        <v>0</v>
      </c>
      <c r="I235" s="237">
        <f t="shared" si="68"/>
        <v>-280</v>
      </c>
      <c r="J235" s="110">
        <v>0</v>
      </c>
      <c r="K235" s="110">
        <v>0</v>
      </c>
      <c r="L235" s="131">
        <v>0</v>
      </c>
      <c r="M235" s="110">
        <f t="shared" si="62"/>
        <v>0</v>
      </c>
      <c r="N235" s="237">
        <f>(M235-J235)</f>
        <v>0</v>
      </c>
      <c r="O235" s="131">
        <f t="shared" si="64"/>
        <v>280</v>
      </c>
      <c r="P235" s="131">
        <f t="shared" si="64"/>
        <v>0</v>
      </c>
      <c r="Q235" s="237">
        <f t="shared" si="65"/>
        <v>-280</v>
      </c>
      <c r="R235" s="237">
        <f t="shared" si="66"/>
        <v>0</v>
      </c>
    </row>
    <row r="236" spans="2:18" x14ac:dyDescent="0.2">
      <c r="B236" s="88" t="s">
        <v>254</v>
      </c>
      <c r="C236" s="131">
        <v>234</v>
      </c>
      <c r="D236" s="140"/>
      <c r="E236" s="110">
        <f>(C236)</f>
        <v>234</v>
      </c>
      <c r="F236" s="110">
        <v>0</v>
      </c>
      <c r="G236" s="110">
        <v>0</v>
      </c>
      <c r="H236" s="110">
        <f t="shared" si="61"/>
        <v>0</v>
      </c>
      <c r="I236" s="232">
        <f t="shared" si="68"/>
        <v>-234</v>
      </c>
      <c r="J236" s="110">
        <v>0</v>
      </c>
      <c r="K236" s="110">
        <v>0</v>
      </c>
      <c r="L236" s="131">
        <v>0</v>
      </c>
      <c r="M236" s="110">
        <f t="shared" si="62"/>
        <v>0</v>
      </c>
      <c r="N236" s="237">
        <f>(M236-J236)</f>
        <v>0</v>
      </c>
      <c r="O236" s="131">
        <f t="shared" si="64"/>
        <v>234</v>
      </c>
      <c r="P236" s="131">
        <f t="shared" si="64"/>
        <v>0</v>
      </c>
      <c r="Q236" s="232">
        <f t="shared" si="65"/>
        <v>-234</v>
      </c>
      <c r="R236" s="238">
        <f t="shared" si="66"/>
        <v>0</v>
      </c>
    </row>
    <row r="237" spans="2:18" ht="1.1499999999999999" customHeight="1" x14ac:dyDescent="0.2">
      <c r="B237" s="88"/>
      <c r="C237" s="138"/>
      <c r="D237" s="141"/>
      <c r="E237" s="137"/>
      <c r="F237" s="110"/>
      <c r="G237" s="137"/>
      <c r="H237" s="110"/>
      <c r="I237" s="232"/>
      <c r="J237" s="255"/>
      <c r="K237" s="110"/>
      <c r="L237" s="137"/>
      <c r="M237" s="110"/>
      <c r="N237" s="232"/>
      <c r="O237" s="131"/>
      <c r="P237" s="131"/>
      <c r="Q237" s="237"/>
      <c r="R237" s="237"/>
    </row>
    <row r="238" spans="2:18" x14ac:dyDescent="0.2">
      <c r="B238" s="216" t="s">
        <v>88</v>
      </c>
      <c r="C238" s="217">
        <f>(C227+C228+C229+C230+C231+C232+C233+C234+C235+C236)</f>
        <v>40514</v>
      </c>
      <c r="D238" s="217">
        <f>(D227+D228+D229+D230+D231+D232+D233+D234+D235+D236)</f>
        <v>4000</v>
      </c>
      <c r="E238" s="219">
        <f>SUM(E227:E236)</f>
        <v>44514</v>
      </c>
      <c r="F238" s="223">
        <f>(F227+F228+F229+F230++F231+F232+F233+F234+F235+F236)</f>
        <v>29118.28</v>
      </c>
      <c r="G238" s="219">
        <f>(G227+G228+G229+G230+G231+G232+G233+G234+G235+G236)</f>
        <v>1265.46</v>
      </c>
      <c r="H238" s="223">
        <f>(H227+H228+H229+H230+H231+H232+H233+H234+H235+H236)</f>
        <v>30383.739999999998</v>
      </c>
      <c r="I238" s="230">
        <f>(H238-E238)</f>
        <v>-14130.260000000002</v>
      </c>
      <c r="J238" s="226">
        <f>(J227+J228+J229+J230+J231+J232+J233+J235+J236)</f>
        <v>1260.6600000000001</v>
      </c>
      <c r="K238" s="223">
        <f>(K227+K228+K229+K230+K231+K232+K233+K235+K236)</f>
        <v>271.72000000000003</v>
      </c>
      <c r="L238" s="217">
        <f>(L227+L228+L229+L230+L231+L232+L233+L235+L236)</f>
        <v>988.94</v>
      </c>
      <c r="M238" s="223">
        <f>(M227+M228+M229+M230+M231+M232+M233+M235+M236)</f>
        <v>1260.6600000000001</v>
      </c>
      <c r="N238" s="230">
        <f>(N227+N228+N229+N230+N231+N232+N235+N236)</f>
        <v>0</v>
      </c>
      <c r="O238" s="227">
        <f t="shared" si="64"/>
        <v>45774.66</v>
      </c>
      <c r="P238" s="223">
        <f t="shared" si="64"/>
        <v>29390</v>
      </c>
      <c r="Q238" s="580">
        <f t="shared" si="65"/>
        <v>-16384.660000000003</v>
      </c>
      <c r="R238" s="263">
        <f t="shared" si="66"/>
        <v>2254.4</v>
      </c>
    </row>
    <row r="239" spans="2:18" ht="2.4500000000000002" customHeight="1" x14ac:dyDescent="0.2">
      <c r="B239" s="88"/>
      <c r="C239" s="131"/>
      <c r="D239" s="141"/>
      <c r="E239" s="110"/>
      <c r="F239" s="110"/>
      <c r="G239" s="110"/>
      <c r="H239" s="110"/>
      <c r="I239" s="237"/>
      <c r="J239" s="412"/>
      <c r="K239" s="413"/>
      <c r="L239" s="412"/>
      <c r="M239" s="413"/>
      <c r="N239" s="569"/>
      <c r="O239" s="278"/>
      <c r="P239" s="407"/>
      <c r="Q239" s="260"/>
      <c r="R239" s="260"/>
    </row>
    <row r="240" spans="2:18" ht="12.75" customHeight="1" x14ac:dyDescent="0.2">
      <c r="B240" s="87" t="s">
        <v>218</v>
      </c>
      <c r="C240" s="141"/>
      <c r="D240" s="141"/>
      <c r="E240" s="140"/>
      <c r="F240" s="140"/>
      <c r="G240" s="140"/>
      <c r="H240" s="140"/>
      <c r="I240" s="277"/>
      <c r="J240" s="570"/>
      <c r="K240" s="413"/>
      <c r="L240" s="571"/>
      <c r="M240" s="570"/>
      <c r="N240" s="572"/>
      <c r="O240" s="278"/>
      <c r="P240" s="407"/>
      <c r="Q240" s="260"/>
      <c r="R240" s="259"/>
    </row>
    <row r="241" spans="2:18" ht="12.75" customHeight="1" x14ac:dyDescent="0.2">
      <c r="B241" s="151" t="s">
        <v>255</v>
      </c>
      <c r="C241" s="171">
        <v>17000</v>
      </c>
      <c r="D241" s="149"/>
      <c r="E241" s="149">
        <f>C241</f>
        <v>17000</v>
      </c>
      <c r="F241" s="137">
        <v>16467.080000000002</v>
      </c>
      <c r="G241" s="137">
        <v>0</v>
      </c>
      <c r="H241" s="137">
        <f>(F241+G241)</f>
        <v>16467.080000000002</v>
      </c>
      <c r="I241" s="231">
        <f>H241-E241</f>
        <v>-532.91999999999825</v>
      </c>
      <c r="J241" s="137">
        <v>0</v>
      </c>
      <c r="K241" s="137">
        <v>0</v>
      </c>
      <c r="L241" s="152">
        <v>0</v>
      </c>
      <c r="M241" s="137">
        <f>(K241+L241)</f>
        <v>0</v>
      </c>
      <c r="N241" s="414">
        <f>(M241-J241)</f>
        <v>0</v>
      </c>
      <c r="O241" s="131">
        <f>(E241+J241)</f>
        <v>17000</v>
      </c>
      <c r="P241" s="131">
        <f>(F241+K241)</f>
        <v>16467.080000000002</v>
      </c>
      <c r="Q241" s="237">
        <f>(P241-O241)</f>
        <v>-532.91999999999825</v>
      </c>
      <c r="R241" s="237">
        <f>(G241+L241)</f>
        <v>0</v>
      </c>
    </row>
    <row r="242" spans="2:18" ht="12.75" customHeight="1" x14ac:dyDescent="0.2">
      <c r="B242" s="216" t="s">
        <v>89</v>
      </c>
      <c r="C242" s="220">
        <f>C241</f>
        <v>17000</v>
      </c>
      <c r="D242" s="220"/>
      <c r="E242" s="221">
        <f>E241</f>
        <v>17000</v>
      </c>
      <c r="F242" s="219">
        <f>F241</f>
        <v>16467.080000000002</v>
      </c>
      <c r="G242" s="219">
        <f>G241</f>
        <v>0</v>
      </c>
      <c r="H242" s="219">
        <f>H241</f>
        <v>16467.080000000002</v>
      </c>
      <c r="I242" s="230">
        <f>(H242-E242)</f>
        <v>-532.91999999999825</v>
      </c>
      <c r="J242" s="227">
        <f>J241</f>
        <v>0</v>
      </c>
      <c r="K242" s="219">
        <f>K241</f>
        <v>0</v>
      </c>
      <c r="L242" s="217">
        <f>L241</f>
        <v>0</v>
      </c>
      <c r="M242" s="217">
        <f>M241</f>
        <v>0</v>
      </c>
      <c r="N242" s="236">
        <f>N241</f>
        <v>0</v>
      </c>
      <c r="O242" s="226">
        <f>(E242+J242)</f>
        <v>17000</v>
      </c>
      <c r="P242" s="227">
        <f>(F242+K242)</f>
        <v>16467.080000000002</v>
      </c>
      <c r="Q242" s="580">
        <f>(P242-O242)</f>
        <v>-532.91999999999825</v>
      </c>
      <c r="R242" s="263">
        <f>(G242+L242)</f>
        <v>0</v>
      </c>
    </row>
    <row r="243" spans="2:18" ht="2.4500000000000002" customHeight="1" x14ac:dyDescent="0.2">
      <c r="B243" s="88"/>
      <c r="C243" s="131"/>
      <c r="D243" s="141"/>
      <c r="E243" s="110"/>
      <c r="F243" s="110"/>
      <c r="G243" s="110"/>
      <c r="H243" s="110"/>
      <c r="I243" s="237"/>
      <c r="J243" s="412"/>
      <c r="K243" s="413"/>
      <c r="L243" s="412"/>
      <c r="M243" s="413"/>
      <c r="N243" s="569"/>
      <c r="O243" s="278"/>
      <c r="P243" s="407"/>
      <c r="Q243" s="260"/>
      <c r="R243" s="260"/>
    </row>
    <row r="244" spans="2:18" ht="12.75" customHeight="1" x14ac:dyDescent="0.2">
      <c r="B244" s="87" t="s">
        <v>219</v>
      </c>
      <c r="C244" s="141"/>
      <c r="D244" s="141"/>
      <c r="E244" s="140"/>
      <c r="F244" s="140"/>
      <c r="G244" s="140"/>
      <c r="H244" s="140"/>
      <c r="I244" s="277"/>
      <c r="J244" s="570"/>
      <c r="K244" s="413"/>
      <c r="L244" s="571"/>
      <c r="M244" s="570"/>
      <c r="N244" s="572"/>
      <c r="O244" s="278"/>
      <c r="P244" s="407"/>
      <c r="Q244" s="260"/>
      <c r="R244" s="259"/>
    </row>
    <row r="245" spans="2:18" x14ac:dyDescent="0.2">
      <c r="B245" s="151" t="s">
        <v>256</v>
      </c>
      <c r="C245" s="152">
        <v>83025.600000000006</v>
      </c>
      <c r="D245" s="137">
        <v>0</v>
      </c>
      <c r="E245" s="137">
        <f>(C245+D245)</f>
        <v>83025.600000000006</v>
      </c>
      <c r="F245" s="137">
        <v>63861.5</v>
      </c>
      <c r="G245" s="137">
        <v>17188.419999999998</v>
      </c>
      <c r="H245" s="137">
        <f>(F245+G245)</f>
        <v>81049.919999999998</v>
      </c>
      <c r="I245" s="231">
        <f>(H245-E245)</f>
        <v>-1975.6800000000076</v>
      </c>
      <c r="J245" s="137">
        <v>16699.2</v>
      </c>
      <c r="K245" s="137">
        <v>16699.2</v>
      </c>
      <c r="L245" s="152">
        <v>0</v>
      </c>
      <c r="M245" s="137">
        <f>(K245+L245)</f>
        <v>16699.2</v>
      </c>
      <c r="N245" s="414">
        <f>(M245-J245)</f>
        <v>0</v>
      </c>
      <c r="O245" s="131">
        <f>(E245+J245)</f>
        <v>99724.800000000003</v>
      </c>
      <c r="P245" s="131">
        <f>(F245+K245)</f>
        <v>80560.7</v>
      </c>
      <c r="Q245" s="237">
        <f>(P245-O245)</f>
        <v>-19164.100000000006</v>
      </c>
      <c r="R245" s="237">
        <f>(G245+L245)</f>
        <v>17188.419999999998</v>
      </c>
    </row>
    <row r="246" spans="2:18" x14ac:dyDescent="0.2">
      <c r="B246" s="216" t="s">
        <v>90</v>
      </c>
      <c r="C246" s="217">
        <f>(C245)</f>
        <v>83025.600000000006</v>
      </c>
      <c r="D246" s="217">
        <v>0</v>
      </c>
      <c r="E246" s="219">
        <f>(C246+D246)</f>
        <v>83025.600000000006</v>
      </c>
      <c r="F246" s="219">
        <f>(F245)</f>
        <v>63861.5</v>
      </c>
      <c r="G246" s="219">
        <f>(G245)</f>
        <v>17188.419999999998</v>
      </c>
      <c r="H246" s="219">
        <f>(H245)</f>
        <v>81049.919999999998</v>
      </c>
      <c r="I246" s="230">
        <f>(H246-E246)</f>
        <v>-1975.6800000000076</v>
      </c>
      <c r="J246" s="227">
        <f>(J245)</f>
        <v>16699.2</v>
      </c>
      <c r="K246" s="219">
        <f>(K245)</f>
        <v>16699.2</v>
      </c>
      <c r="L246" s="217">
        <f>(L245)</f>
        <v>0</v>
      </c>
      <c r="M246" s="217">
        <f>(M245)</f>
        <v>16699.2</v>
      </c>
      <c r="N246" s="236">
        <f>(N245)</f>
        <v>0</v>
      </c>
      <c r="O246" s="226">
        <f>(E246+J246)</f>
        <v>99724.800000000003</v>
      </c>
      <c r="P246" s="227">
        <f>(F246+K246)</f>
        <v>80560.7</v>
      </c>
      <c r="Q246" s="580">
        <f>(P246-O246)</f>
        <v>-19164.100000000006</v>
      </c>
      <c r="R246" s="263">
        <f>(G246+L246)</f>
        <v>17188.419999999998</v>
      </c>
    </row>
    <row r="247" spans="2:18" ht="2.4500000000000002" customHeight="1" x14ac:dyDescent="0.2">
      <c r="B247" s="88"/>
      <c r="C247" s="170"/>
      <c r="D247" s="110"/>
      <c r="E247" s="145"/>
      <c r="F247" s="145"/>
      <c r="G247" s="145"/>
      <c r="H247" s="145"/>
      <c r="I247" s="282"/>
      <c r="J247" s="407"/>
      <c r="K247" s="573"/>
      <c r="L247" s="407"/>
      <c r="M247" s="257"/>
      <c r="N247" s="260"/>
      <c r="O247" s="256"/>
      <c r="P247" s="407"/>
      <c r="Q247" s="260"/>
      <c r="R247" s="259"/>
    </row>
    <row r="248" spans="2:18" x14ac:dyDescent="0.2">
      <c r="B248" s="87" t="s">
        <v>220</v>
      </c>
      <c r="C248" s="141"/>
      <c r="D248" s="131"/>
      <c r="E248" s="140"/>
      <c r="F248" s="140"/>
      <c r="G248" s="140"/>
      <c r="H248" s="140"/>
      <c r="I248" s="276"/>
      <c r="J248" s="571"/>
      <c r="K248" s="413"/>
      <c r="L248" s="571"/>
      <c r="M248" s="570"/>
      <c r="N248" s="572"/>
      <c r="O248" s="256"/>
      <c r="P248" s="407"/>
      <c r="Q248" s="260"/>
      <c r="R248" s="259"/>
    </row>
    <row r="249" spans="2:18" x14ac:dyDescent="0.2">
      <c r="B249" s="88" t="s">
        <v>257</v>
      </c>
      <c r="C249" s="131">
        <v>500</v>
      </c>
      <c r="D249" s="131"/>
      <c r="E249" s="110">
        <f>(C249)</f>
        <v>500</v>
      </c>
      <c r="F249" s="110">
        <v>0</v>
      </c>
      <c r="G249" s="110">
        <v>0</v>
      </c>
      <c r="H249" s="110">
        <f>(F249+G249)</f>
        <v>0</v>
      </c>
      <c r="I249" s="232">
        <f>(H249-E249)</f>
        <v>-500</v>
      </c>
      <c r="J249" s="131">
        <v>0</v>
      </c>
      <c r="K249" s="110">
        <v>0</v>
      </c>
      <c r="L249" s="131">
        <v>0</v>
      </c>
      <c r="M249" s="110">
        <f>(K249+L249)</f>
        <v>0</v>
      </c>
      <c r="N249" s="237">
        <f>(M249-J249)</f>
        <v>0</v>
      </c>
      <c r="O249" s="255">
        <f t="shared" ref="O249:P251" si="69">(E249+J249)</f>
        <v>500</v>
      </c>
      <c r="P249" s="131">
        <f t="shared" si="69"/>
        <v>0</v>
      </c>
      <c r="Q249" s="237">
        <f>(P249-O249)</f>
        <v>-500</v>
      </c>
      <c r="R249" s="237">
        <f>(G249+L249)</f>
        <v>0</v>
      </c>
    </row>
    <row r="250" spans="2:18" x14ac:dyDescent="0.2">
      <c r="B250" s="88" t="s">
        <v>258</v>
      </c>
      <c r="C250" s="171">
        <v>1000</v>
      </c>
      <c r="D250" s="137"/>
      <c r="E250" s="149">
        <f>(C250)</f>
        <v>1000</v>
      </c>
      <c r="F250" s="137">
        <v>0</v>
      </c>
      <c r="G250" s="137">
        <v>0</v>
      </c>
      <c r="H250" s="137">
        <v>0</v>
      </c>
      <c r="I250" s="231">
        <f>(H250-E250)</f>
        <v>-1000</v>
      </c>
      <c r="J250" s="152">
        <v>0</v>
      </c>
      <c r="K250" s="137">
        <v>0</v>
      </c>
      <c r="L250" s="152">
        <v>0</v>
      </c>
      <c r="M250" s="137">
        <f>(K250+L250)</f>
        <v>0</v>
      </c>
      <c r="N250" s="414">
        <f>(M250-J250)</f>
        <v>0</v>
      </c>
      <c r="O250" s="255">
        <f t="shared" si="69"/>
        <v>1000</v>
      </c>
      <c r="P250" s="131">
        <f t="shared" si="69"/>
        <v>0</v>
      </c>
      <c r="Q250" s="237">
        <f>(P250-O250)</f>
        <v>-1000</v>
      </c>
      <c r="R250" s="237">
        <f>(G250+L250)</f>
        <v>0</v>
      </c>
    </row>
    <row r="251" spans="2:18" x14ac:dyDescent="0.2">
      <c r="B251" s="216" t="s">
        <v>92</v>
      </c>
      <c r="C251" s="217">
        <f>(C249+C250)</f>
        <v>1500</v>
      </c>
      <c r="D251" s="217"/>
      <c r="E251" s="219">
        <f>(C251)</f>
        <v>1500</v>
      </c>
      <c r="F251" s="219">
        <f>(F249)</f>
        <v>0</v>
      </c>
      <c r="G251" s="219">
        <f>(G249)</f>
        <v>0</v>
      </c>
      <c r="H251" s="219">
        <f>(H249)</f>
        <v>0</v>
      </c>
      <c r="I251" s="229">
        <f>(H251-E251)</f>
        <v>-1500</v>
      </c>
      <c r="J251" s="217">
        <f>(J249+J250)</f>
        <v>0</v>
      </c>
      <c r="K251" s="219">
        <f>(K249+K250)</f>
        <v>0</v>
      </c>
      <c r="L251" s="217">
        <f>(L249+L250)</f>
        <v>0</v>
      </c>
      <c r="M251" s="217">
        <f>(M249+M250)</f>
        <v>0</v>
      </c>
      <c r="N251" s="580">
        <f>(N249+N250)</f>
        <v>0</v>
      </c>
      <c r="O251" s="226">
        <f t="shared" si="69"/>
        <v>1500</v>
      </c>
      <c r="P251" s="227">
        <f t="shared" si="69"/>
        <v>0</v>
      </c>
      <c r="Q251" s="580">
        <f>(P251-O251)</f>
        <v>-1500</v>
      </c>
      <c r="R251" s="263">
        <f>(G251+L251)</f>
        <v>0</v>
      </c>
    </row>
    <row r="252" spans="2:18" ht="2.4500000000000002" customHeight="1" x14ac:dyDescent="0.2">
      <c r="B252" s="88"/>
      <c r="C252" s="170"/>
      <c r="D252" s="110"/>
      <c r="E252" s="145"/>
      <c r="F252" s="145"/>
      <c r="G252" s="145"/>
      <c r="H252" s="145"/>
      <c r="I252" s="282"/>
      <c r="J252" s="581"/>
      <c r="K252" s="409"/>
      <c r="L252" s="283"/>
      <c r="M252" s="411"/>
      <c r="N252" s="582"/>
      <c r="O252" s="256"/>
      <c r="P252" s="407"/>
      <c r="Q252" s="260"/>
      <c r="R252" s="259"/>
    </row>
    <row r="253" spans="2:18" x14ac:dyDescent="0.2">
      <c r="B253" s="87" t="s">
        <v>221</v>
      </c>
      <c r="C253" s="141"/>
      <c r="D253" s="141"/>
      <c r="E253" s="140"/>
      <c r="F253" s="140"/>
      <c r="G253" s="140"/>
      <c r="H253" s="140"/>
      <c r="I253" s="277"/>
      <c r="J253" s="581"/>
      <c r="K253" s="409"/>
      <c r="L253" s="283"/>
      <c r="M253" s="411"/>
      <c r="N253" s="582"/>
      <c r="O253" s="256"/>
      <c r="P253" s="407"/>
      <c r="Q253" s="260"/>
      <c r="R253" s="259"/>
    </row>
    <row r="254" spans="2:18" x14ac:dyDescent="0.2">
      <c r="B254" s="88" t="s">
        <v>259</v>
      </c>
      <c r="C254" s="131">
        <v>19096.599999999999</v>
      </c>
      <c r="D254" s="513">
        <v>-15100</v>
      </c>
      <c r="E254" s="110">
        <f>(C254+D254)</f>
        <v>3996.5999999999985</v>
      </c>
      <c r="F254" s="110">
        <v>0</v>
      </c>
      <c r="G254" s="110">
        <v>0</v>
      </c>
      <c r="H254" s="110">
        <f>(F254+G254)</f>
        <v>0</v>
      </c>
      <c r="I254" s="237">
        <f>(H254-E254)</f>
        <v>-3996.5999999999985</v>
      </c>
      <c r="J254" s="255">
        <v>0</v>
      </c>
      <c r="K254" s="110">
        <v>0</v>
      </c>
      <c r="L254" s="131">
        <v>0</v>
      </c>
      <c r="M254" s="110">
        <f>(K254+L254)</f>
        <v>0</v>
      </c>
      <c r="N254" s="237">
        <f>(M254-J254)</f>
        <v>0</v>
      </c>
      <c r="O254" s="255">
        <f t="shared" ref="O254:P256" si="70">(E254+J254)</f>
        <v>3996.5999999999985</v>
      </c>
      <c r="P254" s="131">
        <f t="shared" si="70"/>
        <v>0</v>
      </c>
      <c r="Q254" s="237">
        <f>(P254-O254)</f>
        <v>-3996.5999999999985</v>
      </c>
      <c r="R254" s="238">
        <f>(G254+L254)</f>
        <v>0</v>
      </c>
    </row>
    <row r="255" spans="2:18" x14ac:dyDescent="0.2">
      <c r="B255" s="88" t="s">
        <v>260</v>
      </c>
      <c r="C255" s="152">
        <v>8000</v>
      </c>
      <c r="D255" s="137" t="s">
        <v>2</v>
      </c>
      <c r="E255" s="137">
        <f>(C255)</f>
        <v>8000</v>
      </c>
      <c r="F255" s="137">
        <v>0</v>
      </c>
      <c r="G255" s="137">
        <v>0</v>
      </c>
      <c r="H255" s="137">
        <v>0</v>
      </c>
      <c r="I255" s="231">
        <f>(H255-E255)</f>
        <v>-8000</v>
      </c>
      <c r="J255" s="138">
        <v>0</v>
      </c>
      <c r="K255" s="137">
        <v>0</v>
      </c>
      <c r="L255" s="152">
        <v>0</v>
      </c>
      <c r="M255" s="137">
        <f>(K255+L255)</f>
        <v>0</v>
      </c>
      <c r="N255" s="414">
        <f>(M255-J255)</f>
        <v>0</v>
      </c>
      <c r="O255" s="255">
        <f t="shared" si="70"/>
        <v>8000</v>
      </c>
      <c r="P255" s="131">
        <f t="shared" si="70"/>
        <v>0</v>
      </c>
      <c r="Q255" s="237">
        <f>(P255-O255)</f>
        <v>-8000</v>
      </c>
      <c r="R255" s="238">
        <f>(G255+L255)</f>
        <v>0</v>
      </c>
    </row>
    <row r="256" spans="2:18" x14ac:dyDescent="0.2">
      <c r="B256" s="216" t="s">
        <v>93</v>
      </c>
      <c r="C256" s="217">
        <f>(C254+C255)</f>
        <v>27096.6</v>
      </c>
      <c r="D256" s="625">
        <v>-15100</v>
      </c>
      <c r="E256" s="219">
        <f>(E254+E255)</f>
        <v>11996.599999999999</v>
      </c>
      <c r="F256" s="219">
        <f t="shared" ref="F256:N256" si="71">(F254+F255)</f>
        <v>0</v>
      </c>
      <c r="G256" s="219">
        <f t="shared" si="71"/>
        <v>0</v>
      </c>
      <c r="H256" s="219">
        <f t="shared" si="71"/>
        <v>0</v>
      </c>
      <c r="I256" s="219">
        <f t="shared" si="71"/>
        <v>-11996.599999999999</v>
      </c>
      <c r="J256" s="262">
        <f t="shared" si="71"/>
        <v>0</v>
      </c>
      <c r="K256" s="219">
        <f t="shared" si="71"/>
        <v>0</v>
      </c>
      <c r="L256" s="217">
        <f t="shared" si="71"/>
        <v>0</v>
      </c>
      <c r="M256" s="217">
        <f t="shared" si="71"/>
        <v>0</v>
      </c>
      <c r="N256" s="580">
        <f t="shared" si="71"/>
        <v>0</v>
      </c>
      <c r="O256" s="226">
        <f t="shared" si="70"/>
        <v>11996.599999999999</v>
      </c>
      <c r="P256" s="227">
        <f t="shared" si="70"/>
        <v>0</v>
      </c>
      <c r="Q256" s="580">
        <f>(P256-O256)</f>
        <v>-11996.599999999999</v>
      </c>
      <c r="R256" s="263">
        <f>(G256+L256)</f>
        <v>0</v>
      </c>
    </row>
    <row r="257" spans="2:18" ht="1.1499999999999999" customHeight="1" x14ac:dyDescent="0.2">
      <c r="B257" s="151"/>
      <c r="C257" s="131"/>
      <c r="D257" s="131"/>
      <c r="E257" s="110"/>
      <c r="F257" s="110"/>
      <c r="G257" s="110"/>
      <c r="H257" s="110"/>
      <c r="I257" s="232"/>
      <c r="J257" s="255"/>
      <c r="K257" s="110"/>
      <c r="L257" s="284"/>
      <c r="M257" s="131"/>
      <c r="N257" s="237"/>
      <c r="O257" s="172"/>
      <c r="P257" s="131"/>
      <c r="Q257" s="237"/>
      <c r="R257" s="238"/>
    </row>
    <row r="258" spans="2:18" ht="12.75" customHeight="1" x14ac:dyDescent="0.2">
      <c r="B258" s="207" t="s">
        <v>8</v>
      </c>
      <c r="C258" s="208">
        <f>(C224+C238+C242+C246+C251+C256)</f>
        <v>708636.2</v>
      </c>
      <c r="D258" s="209">
        <f>D224+D238+D256</f>
        <v>0</v>
      </c>
      <c r="E258" s="209">
        <f>(C258)</f>
        <v>708636.2</v>
      </c>
      <c r="F258" s="297">
        <f>(F224+F238+F242+F246+F251+F256)</f>
        <v>518388.26000000007</v>
      </c>
      <c r="G258" s="297">
        <f>(G224+G238+G246+G251+G256)</f>
        <v>45154.34</v>
      </c>
      <c r="H258" s="297">
        <f>(F258+G258)</f>
        <v>563542.60000000009</v>
      </c>
      <c r="I258" s="298">
        <f>(H258-E258)</f>
        <v>-145093.59999999986</v>
      </c>
      <c r="J258" s="583">
        <f>(J224+J238+J246+J251+J256)</f>
        <v>45270.86</v>
      </c>
      <c r="K258" s="297">
        <f>(K224+K238+K246+K251+K256)</f>
        <v>39600.449999999997</v>
      </c>
      <c r="L258" s="297">
        <f>(L224+L238+L246+L251+L256)</f>
        <v>988.94</v>
      </c>
      <c r="M258" s="297">
        <f>(M224+M238+M246+M251+M256)</f>
        <v>40589.39</v>
      </c>
      <c r="N258" s="298">
        <f>(M258-J258)</f>
        <v>-4681.4700000000012</v>
      </c>
      <c r="O258" s="583">
        <f>(E258+J258)</f>
        <v>753907.05999999994</v>
      </c>
      <c r="P258" s="297">
        <f>(F258+K258)</f>
        <v>557988.71000000008</v>
      </c>
      <c r="Q258" s="298">
        <f>(P258-O258)</f>
        <v>-195918.34999999986</v>
      </c>
      <c r="R258" s="628">
        <f>(G258+L258)</f>
        <v>46143.28</v>
      </c>
    </row>
    <row r="259" spans="2:18" ht="2.4500000000000002" customHeight="1" x14ac:dyDescent="0.2">
      <c r="B259" s="88"/>
      <c r="C259" s="139"/>
      <c r="D259" s="141"/>
      <c r="E259" s="131"/>
      <c r="F259" s="131"/>
      <c r="G259" s="131"/>
      <c r="H259" s="131"/>
      <c r="I259" s="232"/>
      <c r="J259" s="255"/>
      <c r="K259" s="110"/>
      <c r="L259" s="110"/>
      <c r="M259" s="131"/>
      <c r="N259" s="237"/>
      <c r="O259" s="255"/>
      <c r="P259" s="131"/>
      <c r="Q259" s="237"/>
      <c r="R259" s="238"/>
    </row>
    <row r="260" spans="2:18" x14ac:dyDescent="0.2">
      <c r="B260" s="173" t="s">
        <v>91</v>
      </c>
      <c r="C260" s="131"/>
      <c r="D260" s="141"/>
      <c r="E260" s="131"/>
      <c r="F260" s="131"/>
      <c r="G260" s="131"/>
      <c r="H260" s="131"/>
      <c r="I260" s="237"/>
      <c r="J260" s="255"/>
      <c r="K260" s="110"/>
      <c r="L260" s="110"/>
      <c r="M260" s="131"/>
      <c r="N260" s="237"/>
      <c r="O260" s="255"/>
      <c r="P260" s="131"/>
      <c r="Q260" s="237"/>
      <c r="R260" s="238"/>
    </row>
    <row r="261" spans="2:18" ht="1.1499999999999999" customHeight="1" x14ac:dyDescent="0.2">
      <c r="B261" s="88"/>
      <c r="C261" s="131"/>
      <c r="D261" s="141"/>
      <c r="E261" s="131"/>
      <c r="F261" s="131"/>
      <c r="G261" s="131"/>
      <c r="H261" s="131"/>
      <c r="I261" s="237"/>
      <c r="J261" s="584"/>
      <c r="K261" s="413"/>
      <c r="L261" s="413"/>
      <c r="M261" s="412"/>
      <c r="N261" s="569"/>
      <c r="O261" s="255"/>
      <c r="P261" s="131"/>
      <c r="Q261" s="237"/>
      <c r="R261" s="238"/>
    </row>
    <row r="262" spans="2:18" ht="12.75" customHeight="1" x14ac:dyDescent="0.2">
      <c r="B262" s="87" t="s">
        <v>222</v>
      </c>
      <c r="C262" s="141"/>
      <c r="D262" s="141"/>
      <c r="E262" s="140"/>
      <c r="F262" s="140"/>
      <c r="G262" s="140"/>
      <c r="H262" s="140"/>
      <c r="I262" s="277"/>
      <c r="J262" s="584"/>
      <c r="K262" s="413"/>
      <c r="L262" s="413"/>
      <c r="M262" s="412"/>
      <c r="N262" s="569"/>
      <c r="O262" s="255"/>
      <c r="P262" s="131"/>
      <c r="Q262" s="237"/>
      <c r="R262" s="238"/>
    </row>
    <row r="263" spans="2:18" ht="12.75" customHeight="1" x14ac:dyDescent="0.2">
      <c r="B263" s="88" t="s">
        <v>261</v>
      </c>
      <c r="C263" s="152">
        <v>120000</v>
      </c>
      <c r="D263" s="150"/>
      <c r="E263" s="137">
        <f>(C263)</f>
        <v>120000</v>
      </c>
      <c r="F263" s="137">
        <v>0</v>
      </c>
      <c r="G263" s="137">
        <v>0</v>
      </c>
      <c r="H263" s="137">
        <f>(F263+G263)</f>
        <v>0</v>
      </c>
      <c r="I263" s="231">
        <f>(H263-E263)</f>
        <v>-120000</v>
      </c>
      <c r="J263" s="138">
        <v>2972</v>
      </c>
      <c r="K263" s="137">
        <v>0</v>
      </c>
      <c r="L263" s="137">
        <v>2972</v>
      </c>
      <c r="M263" s="152">
        <f>(K263+L263)</f>
        <v>2972</v>
      </c>
      <c r="N263" s="414">
        <f>(M263-J263)</f>
        <v>0</v>
      </c>
      <c r="O263" s="255">
        <f>(E263+J263)</f>
        <v>122972</v>
      </c>
      <c r="P263" s="131">
        <f>(F263+K263)</f>
        <v>0</v>
      </c>
      <c r="Q263" s="237">
        <f>(P263-O263)</f>
        <v>-122972</v>
      </c>
      <c r="R263" s="237">
        <f>(G263+L263)</f>
        <v>2972</v>
      </c>
    </row>
    <row r="264" spans="2:18" ht="12.75" customHeight="1" x14ac:dyDescent="0.2">
      <c r="B264" s="216" t="s">
        <v>94</v>
      </c>
      <c r="C264" s="217">
        <f>(C263)</f>
        <v>120000</v>
      </c>
      <c r="D264" s="218"/>
      <c r="E264" s="219">
        <f>(C264)</f>
        <v>120000</v>
      </c>
      <c r="F264" s="219">
        <f>(F263)</f>
        <v>0</v>
      </c>
      <c r="G264" s="219">
        <f>(G263)</f>
        <v>0</v>
      </c>
      <c r="H264" s="219">
        <f>(H263)</f>
        <v>0</v>
      </c>
      <c r="I264" s="236">
        <f>(H264-E264)</f>
        <v>-120000</v>
      </c>
      <c r="J264" s="262">
        <f>(J263)</f>
        <v>2972</v>
      </c>
      <c r="K264" s="219">
        <f>(K263)</f>
        <v>0</v>
      </c>
      <c r="L264" s="219">
        <f>(L263)</f>
        <v>2972</v>
      </c>
      <c r="M264" s="217">
        <f>(M263)</f>
        <v>2972</v>
      </c>
      <c r="N264" s="236">
        <f>(N263)</f>
        <v>0</v>
      </c>
      <c r="O264" s="226">
        <f>(E264+J264)</f>
        <v>122972</v>
      </c>
      <c r="P264" s="227">
        <f>(F264+K264)</f>
        <v>0</v>
      </c>
      <c r="Q264" s="580">
        <f>(P264-O264)</f>
        <v>-122972</v>
      </c>
      <c r="R264" s="263">
        <f>(G264+L264)</f>
        <v>2972</v>
      </c>
    </row>
    <row r="265" spans="2:18" ht="2.4500000000000002" customHeight="1" x14ac:dyDescent="0.2">
      <c r="B265" s="88"/>
      <c r="C265" s="131"/>
      <c r="D265" s="141"/>
      <c r="E265" s="131"/>
      <c r="F265" s="131"/>
      <c r="G265" s="131"/>
      <c r="H265" s="131"/>
      <c r="I265" s="237"/>
      <c r="J265" s="584"/>
      <c r="K265" s="413"/>
      <c r="L265" s="413"/>
      <c r="M265" s="412"/>
      <c r="N265" s="569"/>
      <c r="O265" s="255"/>
      <c r="P265" s="131"/>
      <c r="Q265" s="237"/>
      <c r="R265" s="238"/>
    </row>
    <row r="266" spans="2:18" x14ac:dyDescent="0.2">
      <c r="B266" s="87" t="s">
        <v>223</v>
      </c>
      <c r="C266" s="141"/>
      <c r="D266" s="141"/>
      <c r="E266" s="140"/>
      <c r="F266" s="140"/>
      <c r="G266" s="140"/>
      <c r="H266" s="140"/>
      <c r="I266" s="277"/>
      <c r="J266" s="584"/>
      <c r="K266" s="413"/>
      <c r="L266" s="413"/>
      <c r="M266" s="412"/>
      <c r="N266" s="569"/>
      <c r="O266" s="255"/>
      <c r="P266" s="131"/>
      <c r="Q266" s="237"/>
      <c r="R266" s="238"/>
    </row>
    <row r="267" spans="2:18" x14ac:dyDescent="0.2">
      <c r="B267" s="88" t="s">
        <v>262</v>
      </c>
      <c r="C267" s="131">
        <v>15000</v>
      </c>
      <c r="D267" s="182"/>
      <c r="E267" s="110">
        <f>(C267)</f>
        <v>15000</v>
      </c>
      <c r="F267" s="110">
        <v>0</v>
      </c>
      <c r="G267" s="110">
        <v>0</v>
      </c>
      <c r="H267" s="110">
        <f>(F267+G267)</f>
        <v>0</v>
      </c>
      <c r="I267" s="237">
        <f>(H267-E267)</f>
        <v>-15000</v>
      </c>
      <c r="J267" s="255">
        <v>0</v>
      </c>
      <c r="K267" s="110">
        <v>0</v>
      </c>
      <c r="L267" s="110">
        <v>0</v>
      </c>
      <c r="M267" s="131">
        <f>(K267+L267)</f>
        <v>0</v>
      </c>
      <c r="N267" s="237">
        <f>(M267-J267)</f>
        <v>0</v>
      </c>
      <c r="O267" s="255">
        <f t="shared" ref="O267:P269" si="72">(E267+J267)</f>
        <v>15000</v>
      </c>
      <c r="P267" s="131">
        <f t="shared" si="72"/>
        <v>0</v>
      </c>
      <c r="Q267" s="237">
        <f>(P267-O267)</f>
        <v>-15000</v>
      </c>
      <c r="R267" s="237">
        <f>(G267+L267)</f>
        <v>0</v>
      </c>
    </row>
    <row r="268" spans="2:18" x14ac:dyDescent="0.2">
      <c r="B268" s="88" t="s">
        <v>263</v>
      </c>
      <c r="C268" s="152">
        <v>20000</v>
      </c>
      <c r="D268" s="150"/>
      <c r="E268" s="137">
        <f>(C268)</f>
        <v>20000</v>
      </c>
      <c r="F268" s="137">
        <v>9760</v>
      </c>
      <c r="G268" s="137">
        <v>0</v>
      </c>
      <c r="H268" s="137">
        <f>(F268+G268)</f>
        <v>9760</v>
      </c>
      <c r="I268" s="231">
        <f>(H268-E268)</f>
        <v>-10240</v>
      </c>
      <c r="J268" s="138">
        <v>0</v>
      </c>
      <c r="K268" s="137">
        <v>0</v>
      </c>
      <c r="L268" s="137">
        <v>0</v>
      </c>
      <c r="M268" s="152">
        <f>(K268+L268)</f>
        <v>0</v>
      </c>
      <c r="N268" s="414">
        <f>(M268-J268)</f>
        <v>0</v>
      </c>
      <c r="O268" s="255">
        <f t="shared" si="72"/>
        <v>20000</v>
      </c>
      <c r="P268" s="131">
        <f t="shared" si="72"/>
        <v>9760</v>
      </c>
      <c r="Q268" s="237">
        <f>(P268-O268)</f>
        <v>-10240</v>
      </c>
      <c r="R268" s="237">
        <f>(G268+L268)</f>
        <v>0</v>
      </c>
    </row>
    <row r="269" spans="2:18" x14ac:dyDescent="0.2">
      <c r="B269" s="216" t="s">
        <v>95</v>
      </c>
      <c r="C269" s="217">
        <f>(C267+C268)</f>
        <v>35000</v>
      </c>
      <c r="D269" s="218"/>
      <c r="E269" s="219">
        <f>(C269)</f>
        <v>35000</v>
      </c>
      <c r="F269" s="219">
        <f>(F267+F268)</f>
        <v>9760</v>
      </c>
      <c r="G269" s="219">
        <f>(G267+G268)</f>
        <v>0</v>
      </c>
      <c r="H269" s="219">
        <f>(H267+H268)</f>
        <v>9760</v>
      </c>
      <c r="I269" s="236">
        <f>(H269-E269)</f>
        <v>-25240</v>
      </c>
      <c r="J269" s="226">
        <f>(J267+J268)</f>
        <v>0</v>
      </c>
      <c r="K269" s="219">
        <f>(K267+K268)</f>
        <v>0</v>
      </c>
      <c r="L269" s="219">
        <f>(L267+L268)</f>
        <v>0</v>
      </c>
      <c r="M269" s="217">
        <f>(M267+M268)</f>
        <v>0</v>
      </c>
      <c r="N269" s="236">
        <f>(N267+N268)</f>
        <v>0</v>
      </c>
      <c r="O269" s="226">
        <f t="shared" si="72"/>
        <v>35000</v>
      </c>
      <c r="P269" s="227">
        <f t="shared" si="72"/>
        <v>9760</v>
      </c>
      <c r="Q269" s="580">
        <f>(P269-O269)</f>
        <v>-25240</v>
      </c>
      <c r="R269" s="263">
        <f>(G269+L269)</f>
        <v>0</v>
      </c>
    </row>
    <row r="270" spans="2:18" ht="2.4500000000000002" customHeight="1" x14ac:dyDescent="0.2">
      <c r="B270" s="88"/>
      <c r="C270" s="131"/>
      <c r="D270" s="141"/>
      <c r="E270" s="110"/>
      <c r="F270" s="110"/>
      <c r="G270" s="110"/>
      <c r="H270" s="110"/>
      <c r="I270" s="237"/>
      <c r="J270" s="584"/>
      <c r="K270" s="413"/>
      <c r="L270" s="413"/>
      <c r="M270" s="412"/>
      <c r="N270" s="569"/>
      <c r="O270" s="255"/>
      <c r="P270" s="131"/>
      <c r="Q270" s="237"/>
      <c r="R270" s="238"/>
    </row>
    <row r="271" spans="2:18" x14ac:dyDescent="0.2">
      <c r="B271" s="87" t="s">
        <v>224</v>
      </c>
      <c r="C271" s="141"/>
      <c r="D271" s="141"/>
      <c r="E271" s="140"/>
      <c r="F271" s="140"/>
      <c r="G271" s="140"/>
      <c r="H271" s="140"/>
      <c r="I271" s="277"/>
      <c r="J271" s="584"/>
      <c r="K271" s="413"/>
      <c r="L271" s="413"/>
      <c r="M271" s="412"/>
      <c r="N271" s="569"/>
      <c r="O271" s="255"/>
      <c r="P271" s="131"/>
      <c r="Q271" s="237"/>
      <c r="R271" s="238"/>
    </row>
    <row r="272" spans="2:18" x14ac:dyDescent="0.2">
      <c r="B272" s="88" t="s">
        <v>264</v>
      </c>
      <c r="C272" s="171" t="s">
        <v>23</v>
      </c>
      <c r="D272" s="174"/>
      <c r="E272" s="149" t="str">
        <f>(C272)</f>
        <v>p.m.</v>
      </c>
      <c r="F272" s="137">
        <v>0</v>
      </c>
      <c r="G272" s="137">
        <v>0</v>
      </c>
      <c r="H272" s="137">
        <f>(F272+G272)</f>
        <v>0</v>
      </c>
      <c r="I272" s="231">
        <v>0</v>
      </c>
      <c r="J272" s="138">
        <v>0</v>
      </c>
      <c r="K272" s="137">
        <v>0</v>
      </c>
      <c r="L272" s="137">
        <v>0</v>
      </c>
      <c r="M272" s="152">
        <f>(K272+L272)</f>
        <v>0</v>
      </c>
      <c r="N272" s="414">
        <f>(M272-J272)</f>
        <v>0</v>
      </c>
      <c r="O272" s="255">
        <v>0</v>
      </c>
      <c r="P272" s="131">
        <f>(F272+K272)</f>
        <v>0</v>
      </c>
      <c r="Q272" s="237">
        <f>(P272-O272)</f>
        <v>0</v>
      </c>
      <c r="R272" s="237">
        <f>(G272+L272)</f>
        <v>0</v>
      </c>
    </row>
    <row r="273" spans="2:18" x14ac:dyDescent="0.2">
      <c r="B273" s="216" t="s">
        <v>107</v>
      </c>
      <c r="C273" s="220" t="str">
        <f>(C272)</f>
        <v>p.m.</v>
      </c>
      <c r="D273" s="228"/>
      <c r="E273" s="221" t="str">
        <f>(C273)</f>
        <v>p.m.</v>
      </c>
      <c r="F273" s="219">
        <f>(F272)</f>
        <v>0</v>
      </c>
      <c r="G273" s="219">
        <f>(G272)</f>
        <v>0</v>
      </c>
      <c r="H273" s="219">
        <f>(H272)</f>
        <v>0</v>
      </c>
      <c r="I273" s="236">
        <v>0</v>
      </c>
      <c r="J273" s="262">
        <f>(J272)</f>
        <v>0</v>
      </c>
      <c r="K273" s="219">
        <f>(K272)</f>
        <v>0</v>
      </c>
      <c r="L273" s="219">
        <f>(L272)</f>
        <v>0</v>
      </c>
      <c r="M273" s="217">
        <f>(M272)</f>
        <v>0</v>
      </c>
      <c r="N273" s="236">
        <f>(N272)</f>
        <v>0</v>
      </c>
      <c r="O273" s="226">
        <v>0</v>
      </c>
      <c r="P273" s="227">
        <f>(F273+K273)</f>
        <v>0</v>
      </c>
      <c r="Q273" s="580">
        <f>(P273-O273)</f>
        <v>0</v>
      </c>
      <c r="R273" s="263">
        <f>(G273+L273)</f>
        <v>0</v>
      </c>
    </row>
    <row r="274" spans="2:18" ht="2.4500000000000002" customHeight="1" x14ac:dyDescent="0.2">
      <c r="B274" s="134"/>
      <c r="C274" s="170"/>
      <c r="D274" s="170"/>
      <c r="E274" s="145"/>
      <c r="F274" s="145"/>
      <c r="G274" s="145"/>
      <c r="H274" s="145"/>
      <c r="I274" s="279"/>
      <c r="J274" s="584"/>
      <c r="K274" s="413"/>
      <c r="L274" s="413"/>
      <c r="M274" s="412"/>
      <c r="N274" s="569"/>
      <c r="O274" s="255"/>
      <c r="P274" s="131"/>
      <c r="Q274" s="237"/>
      <c r="R274" s="238"/>
    </row>
    <row r="275" spans="2:18" x14ac:dyDescent="0.2">
      <c r="B275" s="87" t="s">
        <v>225</v>
      </c>
      <c r="C275" s="141"/>
      <c r="D275" s="141"/>
      <c r="E275" s="140"/>
      <c r="F275" s="140"/>
      <c r="G275" s="140"/>
      <c r="H275" s="140"/>
      <c r="I275" s="277"/>
      <c r="J275" s="584"/>
      <c r="K275" s="413"/>
      <c r="L275" s="413"/>
      <c r="M275" s="412"/>
      <c r="N275" s="569"/>
      <c r="O275" s="255"/>
      <c r="P275" s="131"/>
      <c r="Q275" s="237"/>
      <c r="R275" s="238"/>
    </row>
    <row r="276" spans="2:18" x14ac:dyDescent="0.2">
      <c r="B276" s="88" t="s">
        <v>265</v>
      </c>
      <c r="C276" s="152">
        <v>80000</v>
      </c>
      <c r="D276" s="150"/>
      <c r="E276" s="137">
        <f>(C276)</f>
        <v>80000</v>
      </c>
      <c r="F276" s="137">
        <v>67074.929999999993</v>
      </c>
      <c r="G276" s="137">
        <v>0</v>
      </c>
      <c r="H276" s="137">
        <f>(F276+G276)</f>
        <v>67074.929999999993</v>
      </c>
      <c r="I276" s="231">
        <f>(H276-E276)</f>
        <v>-12925.070000000007</v>
      </c>
      <c r="J276" s="138">
        <v>0</v>
      </c>
      <c r="K276" s="137">
        <v>0</v>
      </c>
      <c r="L276" s="137">
        <v>0</v>
      </c>
      <c r="M276" s="152">
        <f>(K276+L276)</f>
        <v>0</v>
      </c>
      <c r="N276" s="414">
        <f>(M276-J276)</f>
        <v>0</v>
      </c>
      <c r="O276" s="255">
        <f>(E276+J276)</f>
        <v>80000</v>
      </c>
      <c r="P276" s="131">
        <f>(F276+K276)</f>
        <v>67074.929999999993</v>
      </c>
      <c r="Q276" s="237">
        <f>(P276-O276)</f>
        <v>-12925.070000000007</v>
      </c>
      <c r="R276" s="237">
        <f>(G276+L276)</f>
        <v>0</v>
      </c>
    </row>
    <row r="277" spans="2:18" x14ac:dyDescent="0.2">
      <c r="B277" s="216" t="s">
        <v>110</v>
      </c>
      <c r="C277" s="217">
        <f>(C276)</f>
        <v>80000</v>
      </c>
      <c r="D277" s="218"/>
      <c r="E277" s="219">
        <f>(C277)</f>
        <v>80000</v>
      </c>
      <c r="F277" s="219">
        <f>(F276)</f>
        <v>67074.929999999993</v>
      </c>
      <c r="G277" s="219">
        <f>(G276)</f>
        <v>0</v>
      </c>
      <c r="H277" s="219">
        <f>(H276)</f>
        <v>67074.929999999993</v>
      </c>
      <c r="I277" s="236">
        <f>(H277-E277)</f>
        <v>-12925.070000000007</v>
      </c>
      <c r="J277" s="262">
        <f>(J276)</f>
        <v>0</v>
      </c>
      <c r="K277" s="219">
        <f>(K276)</f>
        <v>0</v>
      </c>
      <c r="L277" s="219">
        <f>(L276)</f>
        <v>0</v>
      </c>
      <c r="M277" s="217">
        <f>(M276)</f>
        <v>0</v>
      </c>
      <c r="N277" s="236">
        <f>(N276)</f>
        <v>0</v>
      </c>
      <c r="O277" s="226">
        <f>(E277+J277)</f>
        <v>80000</v>
      </c>
      <c r="P277" s="227">
        <f>(F277+K277)</f>
        <v>67074.929999999993</v>
      </c>
      <c r="Q277" s="580">
        <f>(P277-O277)</f>
        <v>-12925.070000000007</v>
      </c>
      <c r="R277" s="263">
        <f>(G277+L277)</f>
        <v>0</v>
      </c>
    </row>
    <row r="278" spans="2:18" ht="1.1499999999999999" customHeight="1" x14ac:dyDescent="0.2">
      <c r="B278" s="88"/>
      <c r="C278" s="175"/>
      <c r="D278" s="176"/>
      <c r="E278" s="177"/>
      <c r="F278" s="177"/>
      <c r="G278" s="177"/>
      <c r="H278" s="177"/>
      <c r="I278" s="285"/>
      <c r="J278" s="585"/>
      <c r="K278" s="586"/>
      <c r="L278" s="586"/>
      <c r="M278" s="587"/>
      <c r="N278" s="588"/>
      <c r="O278" s="585"/>
      <c r="P278" s="587"/>
      <c r="Q278" s="588"/>
      <c r="R278" s="589"/>
    </row>
    <row r="279" spans="2:18" ht="12.75" customHeight="1" x14ac:dyDescent="0.2">
      <c r="B279" s="210" t="s">
        <v>15</v>
      </c>
      <c r="C279" s="208">
        <f>(C264+C269+C277)</f>
        <v>235000</v>
      </c>
      <c r="D279" s="200"/>
      <c r="E279" s="201">
        <f>(C279)</f>
        <v>235000</v>
      </c>
      <c r="F279" s="209">
        <f>(F264+F269+F273+F277)</f>
        <v>76834.929999999993</v>
      </c>
      <c r="G279" s="240">
        <f>(G264+G269+G273+G277)</f>
        <v>0</v>
      </c>
      <c r="H279" s="199">
        <f>(H264+H269+H273+H277)</f>
        <v>76834.929999999993</v>
      </c>
      <c r="I279" s="239">
        <f>(H279-E279)</f>
        <v>-158165.07</v>
      </c>
      <c r="J279" s="590">
        <f>J264+J269+J273+J277</f>
        <v>2972</v>
      </c>
      <c r="K279" s="201">
        <f>K269+K273+K277</f>
        <v>0</v>
      </c>
      <c r="L279" s="201">
        <f>(L264+L277+L278)</f>
        <v>2972</v>
      </c>
      <c r="M279" s="209">
        <f>M264+M269+M273+M277</f>
        <v>2972</v>
      </c>
      <c r="N279" s="591">
        <f>(N277+N278)</f>
        <v>0</v>
      </c>
      <c r="O279" s="590">
        <f>(E279+J279)</f>
        <v>237972</v>
      </c>
      <c r="P279" s="209">
        <f>(F279+K279)</f>
        <v>76834.929999999993</v>
      </c>
      <c r="Q279" s="241">
        <f>(P279-O279)</f>
        <v>-161137.07</v>
      </c>
      <c r="R279" s="592">
        <f>(G279+L279)</f>
        <v>2972</v>
      </c>
    </row>
    <row r="280" spans="2:18" ht="3" customHeight="1" x14ac:dyDescent="0.2">
      <c r="B280" s="286"/>
      <c r="C280" s="287"/>
      <c r="D280" s="288"/>
      <c r="E280" s="288"/>
      <c r="F280" s="257"/>
      <c r="G280" s="288"/>
      <c r="H280" s="288"/>
      <c r="I280" s="289"/>
      <c r="J280" s="256"/>
      <c r="K280" s="288"/>
      <c r="L280" s="288"/>
      <c r="M280" s="407"/>
      <c r="N280" s="260"/>
      <c r="O280" s="256"/>
      <c r="P280" s="407"/>
      <c r="Q280" s="289"/>
      <c r="R280" s="259"/>
    </row>
    <row r="281" spans="2:18" x14ac:dyDescent="0.2">
      <c r="B281" s="173" t="s">
        <v>108</v>
      </c>
      <c r="C281" s="131"/>
      <c r="D281" s="141"/>
      <c r="E281" s="110"/>
      <c r="F281" s="131"/>
      <c r="G281" s="110"/>
      <c r="H281" s="110"/>
      <c r="I281" s="237"/>
      <c r="J281" s="256"/>
      <c r="K281" s="257"/>
      <c r="L281" s="257"/>
      <c r="M281" s="407"/>
      <c r="N281" s="258"/>
      <c r="O281" s="256"/>
      <c r="P281" s="407"/>
      <c r="Q281" s="260"/>
      <c r="R281" s="259"/>
    </row>
    <row r="282" spans="2:18" ht="2.1" customHeight="1" x14ac:dyDescent="0.2">
      <c r="B282" s="134"/>
      <c r="C282" s="170"/>
      <c r="D282" s="170"/>
      <c r="E282" s="145"/>
      <c r="F282" s="145"/>
      <c r="G282" s="145"/>
      <c r="H282" s="145"/>
      <c r="I282" s="279"/>
      <c r="J282" s="256"/>
      <c r="K282" s="257"/>
      <c r="L282" s="257"/>
      <c r="M282" s="407"/>
      <c r="N282" s="260"/>
      <c r="O282" s="256"/>
      <c r="P282" s="407"/>
      <c r="Q282" s="260"/>
      <c r="R282" s="259"/>
    </row>
    <row r="283" spans="2:18" ht="12.75" customHeight="1" x14ac:dyDescent="0.2">
      <c r="B283" s="87" t="s">
        <v>226</v>
      </c>
      <c r="C283" s="141"/>
      <c r="D283" s="141"/>
      <c r="E283" s="140"/>
      <c r="F283" s="140"/>
      <c r="G283" s="140"/>
      <c r="H283" s="140"/>
      <c r="I283" s="277"/>
      <c r="J283" s="584"/>
      <c r="K283" s="413"/>
      <c r="L283" s="413"/>
      <c r="M283" s="412"/>
      <c r="N283" s="569"/>
      <c r="O283" s="255"/>
      <c r="P283" s="131"/>
      <c r="Q283" s="237"/>
      <c r="R283" s="238"/>
    </row>
    <row r="284" spans="2:18" ht="12.75" customHeight="1" x14ac:dyDescent="0.2">
      <c r="B284" s="88" t="s">
        <v>266</v>
      </c>
      <c r="C284" s="152">
        <v>24000</v>
      </c>
      <c r="D284" s="150"/>
      <c r="E284" s="137">
        <f>(C284)</f>
        <v>24000</v>
      </c>
      <c r="F284" s="137">
        <v>23645.439999999999</v>
      </c>
      <c r="G284" s="137">
        <v>0</v>
      </c>
      <c r="H284" s="137">
        <f>(F284+G284)</f>
        <v>23645.439999999999</v>
      </c>
      <c r="I284" s="231">
        <f>(H284-E284)</f>
        <v>-354.56000000000131</v>
      </c>
      <c r="J284" s="138">
        <v>0</v>
      </c>
      <c r="K284" s="137">
        <v>0</v>
      </c>
      <c r="L284" s="137">
        <v>0</v>
      </c>
      <c r="M284" s="152">
        <f>(K284+L284)</f>
        <v>0</v>
      </c>
      <c r="N284" s="414">
        <f>(M284-J284)</f>
        <v>0</v>
      </c>
      <c r="O284" s="255">
        <f>(E284+J284)</f>
        <v>24000</v>
      </c>
      <c r="P284" s="131">
        <f>(F284+K284)</f>
        <v>23645.439999999999</v>
      </c>
      <c r="Q284" s="237">
        <f>(P284-O284)</f>
        <v>-354.56000000000131</v>
      </c>
      <c r="R284" s="237">
        <f>(G284+L284)</f>
        <v>0</v>
      </c>
    </row>
    <row r="285" spans="2:18" ht="12.75" customHeight="1" x14ac:dyDescent="0.2">
      <c r="B285" s="216" t="s">
        <v>111</v>
      </c>
      <c r="C285" s="217">
        <f>(C284)</f>
        <v>24000</v>
      </c>
      <c r="D285" s="218"/>
      <c r="E285" s="219">
        <f>(C285)</f>
        <v>24000</v>
      </c>
      <c r="F285" s="219">
        <f>(F284)</f>
        <v>23645.439999999999</v>
      </c>
      <c r="G285" s="219">
        <f>(G284)</f>
        <v>0</v>
      </c>
      <c r="H285" s="219">
        <f>(H284)</f>
        <v>23645.439999999999</v>
      </c>
      <c r="I285" s="236">
        <f>(H285-E285)</f>
        <v>-354.56000000000131</v>
      </c>
      <c r="J285" s="262">
        <f>(J284)</f>
        <v>0</v>
      </c>
      <c r="K285" s="219">
        <f>(K284)</f>
        <v>0</v>
      </c>
      <c r="L285" s="219">
        <f>(L284)</f>
        <v>0</v>
      </c>
      <c r="M285" s="217">
        <f>(M284)</f>
        <v>0</v>
      </c>
      <c r="N285" s="236">
        <f>(N284)</f>
        <v>0</v>
      </c>
      <c r="O285" s="226">
        <f>(E285+J285)</f>
        <v>24000</v>
      </c>
      <c r="P285" s="227">
        <f>(F285+K285)</f>
        <v>23645.439999999999</v>
      </c>
      <c r="Q285" s="580">
        <f>(P285-O285)</f>
        <v>-354.56000000000131</v>
      </c>
      <c r="R285" s="263">
        <f>(G285+L285)</f>
        <v>0</v>
      </c>
    </row>
    <row r="286" spans="2:18" ht="2.1" customHeight="1" x14ac:dyDescent="0.2">
      <c r="B286" s="88"/>
      <c r="C286" s="175"/>
      <c r="D286" s="176"/>
      <c r="E286" s="177"/>
      <c r="F286" s="177"/>
      <c r="G286" s="177"/>
      <c r="H286" s="177"/>
      <c r="I286" s="285"/>
      <c r="J286" s="585"/>
      <c r="K286" s="586"/>
      <c r="L286" s="586"/>
      <c r="M286" s="587"/>
      <c r="N286" s="588"/>
      <c r="O286" s="585"/>
      <c r="P286" s="587"/>
      <c r="Q286" s="588"/>
      <c r="R286" s="589"/>
    </row>
    <row r="287" spans="2:18" ht="12.75" customHeight="1" x14ac:dyDescent="0.2">
      <c r="B287" s="210" t="s">
        <v>46</v>
      </c>
      <c r="C287" s="211">
        <f>(C285)</f>
        <v>24000</v>
      </c>
      <c r="D287" s="212"/>
      <c r="E287" s="213">
        <f>(C287)</f>
        <v>24000</v>
      </c>
      <c r="F287" s="213">
        <f>(F285)</f>
        <v>23645.439999999999</v>
      </c>
      <c r="G287" s="213">
        <f>(G285)</f>
        <v>0</v>
      </c>
      <c r="H287" s="213">
        <f>(H285)</f>
        <v>23645.439999999999</v>
      </c>
      <c r="I287" s="239">
        <f>(H287-E287)</f>
        <v>-354.56000000000131</v>
      </c>
      <c r="J287" s="208">
        <f>(J285)</f>
        <v>0</v>
      </c>
      <c r="K287" s="201">
        <f>(K285)</f>
        <v>0</v>
      </c>
      <c r="L287" s="201">
        <f>(L285)</f>
        <v>0</v>
      </c>
      <c r="M287" s="213">
        <f>(M286)</f>
        <v>0</v>
      </c>
      <c r="N287" s="593">
        <f>(N286)</f>
        <v>0</v>
      </c>
      <c r="O287" s="208">
        <f>(E287+J287)</f>
        <v>24000</v>
      </c>
      <c r="P287" s="213">
        <f>(F287+K287)</f>
        <v>23645.439999999999</v>
      </c>
      <c r="Q287" s="241">
        <f>(P287-O287)</f>
        <v>-354.56000000000131</v>
      </c>
      <c r="R287" s="242">
        <f>(G287+L287)</f>
        <v>0</v>
      </c>
    </row>
    <row r="288" spans="2:18" ht="14.1" customHeight="1" thickBot="1" x14ac:dyDescent="0.25">
      <c r="B288" s="187" t="s">
        <v>47</v>
      </c>
      <c r="C288" s="188">
        <f>(C258+C279+C287)</f>
        <v>967636.2</v>
      </c>
      <c r="D288" s="189" t="s">
        <v>2</v>
      </c>
      <c r="E288" s="188">
        <f>(E258+E279+E285)</f>
        <v>967636.2</v>
      </c>
      <c r="F288" s="189">
        <f>(F258+F279+F285)</f>
        <v>618868.63</v>
      </c>
      <c r="G288" s="189">
        <f>(G258+G279+G285)</f>
        <v>45154.34</v>
      </c>
      <c r="H288" s="189">
        <f>(H258+H279+H285)</f>
        <v>664022.97</v>
      </c>
      <c r="I288" s="495">
        <f>(H288-E288)</f>
        <v>-303613.23</v>
      </c>
      <c r="J288" s="594">
        <f>(J258+J279+J286)</f>
        <v>48242.86</v>
      </c>
      <c r="K288" s="595">
        <f>(K258+K279+K286)</f>
        <v>39600.449999999997</v>
      </c>
      <c r="L288" s="595">
        <f>(L258+L279+L285)</f>
        <v>3960.94</v>
      </c>
      <c r="M288" s="188">
        <f>(M258+M279+M286)</f>
        <v>43561.39</v>
      </c>
      <c r="N288" s="293">
        <f>(N258+N279+N286)</f>
        <v>-4681.4700000000012</v>
      </c>
      <c r="O288" s="594">
        <f>(E288+J288)</f>
        <v>1015879.0599999999</v>
      </c>
      <c r="P288" s="595">
        <f>(F288+K288)</f>
        <v>658469.07999999996</v>
      </c>
      <c r="Q288" s="495">
        <f>(P288-O288)</f>
        <v>-357409.98</v>
      </c>
      <c r="R288" s="629">
        <f>(G288+L288)</f>
        <v>49115.28</v>
      </c>
    </row>
    <row r="289" spans="2:18" ht="12" customHeight="1" thickTop="1" x14ac:dyDescent="0.2">
      <c r="B289" s="39"/>
      <c r="C289" s="280"/>
      <c r="D289" s="280"/>
      <c r="E289" s="280"/>
      <c r="F289" s="280"/>
      <c r="G289" s="280"/>
      <c r="H289" s="280"/>
      <c r="I289" s="280"/>
      <c r="J289" s="280"/>
      <c r="K289" s="280"/>
      <c r="L289" s="278"/>
      <c r="M289" s="280"/>
      <c r="N289" s="280"/>
      <c r="O289" s="280"/>
      <c r="P289" s="280"/>
      <c r="Q289" s="280"/>
      <c r="R289" s="280"/>
    </row>
    <row r="290" spans="2:18" ht="12" customHeight="1" x14ac:dyDescent="0.2">
      <c r="B290" s="39"/>
      <c r="C290" s="278"/>
      <c r="D290" s="278"/>
      <c r="E290" s="278"/>
      <c r="F290" s="278"/>
      <c r="G290" s="278"/>
      <c r="H290" s="278"/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</row>
    <row r="291" spans="2:18" ht="12" customHeight="1" x14ac:dyDescent="0.2">
      <c r="B291" s="39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</row>
    <row r="292" spans="2:18" ht="32.1" customHeight="1" x14ac:dyDescent="0.2">
      <c r="B292" s="296"/>
      <c r="C292" s="295"/>
      <c r="D292" s="295"/>
      <c r="E292" s="295"/>
      <c r="F292" s="295"/>
      <c r="G292" s="295"/>
      <c r="H292" s="295"/>
      <c r="I292" s="295"/>
      <c r="J292" s="278"/>
      <c r="K292" s="278"/>
      <c r="L292" s="278"/>
      <c r="M292" s="278"/>
      <c r="N292" s="278"/>
      <c r="O292" s="278"/>
      <c r="P292" s="278"/>
      <c r="Q292" s="278"/>
      <c r="R292" s="278"/>
    </row>
    <row r="293" spans="2:18" ht="29.1" customHeight="1" x14ac:dyDescent="0.4">
      <c r="B293" s="661" t="s">
        <v>278</v>
      </c>
      <c r="C293" s="661"/>
      <c r="D293" s="661"/>
      <c r="E293" s="661"/>
      <c r="F293" s="661"/>
      <c r="G293" s="661"/>
      <c r="H293" s="661"/>
      <c r="I293" s="661"/>
      <c r="J293" s="661"/>
      <c r="K293" s="661"/>
      <c r="L293" s="661"/>
      <c r="M293" s="661"/>
      <c r="N293" s="661"/>
      <c r="O293" s="661"/>
      <c r="P293" s="661"/>
      <c r="Q293" s="661"/>
      <c r="R293" s="82">
        <v>5</v>
      </c>
    </row>
    <row r="294" spans="2:18" ht="2.1" customHeight="1" x14ac:dyDescent="0.2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</row>
    <row r="295" spans="2:18" ht="15.6" customHeight="1" x14ac:dyDescent="0.35">
      <c r="B295" s="154"/>
      <c r="C295" s="662" t="s">
        <v>87</v>
      </c>
      <c r="D295" s="663"/>
      <c r="E295" s="663"/>
      <c r="F295" s="663"/>
      <c r="G295" s="663"/>
      <c r="H295" s="663"/>
      <c r="I295" s="664"/>
      <c r="J295" s="657" t="s">
        <v>56</v>
      </c>
      <c r="K295" s="658"/>
      <c r="L295" s="658"/>
      <c r="M295" s="658"/>
      <c r="N295" s="659"/>
      <c r="O295" s="658" t="s">
        <v>32</v>
      </c>
      <c r="P295" s="658"/>
      <c r="Q295" s="659"/>
      <c r="R295" s="252"/>
    </row>
    <row r="296" spans="2:18" ht="15.6" customHeight="1" x14ac:dyDescent="0.35">
      <c r="B296" s="115" t="s">
        <v>0</v>
      </c>
      <c r="C296" s="155" t="s">
        <v>28</v>
      </c>
      <c r="D296" s="114"/>
      <c r="E296" s="36"/>
      <c r="F296" s="37"/>
      <c r="G296" s="114" t="s">
        <v>22</v>
      </c>
      <c r="H296" s="5"/>
      <c r="I296" s="6"/>
      <c r="J296" s="41"/>
      <c r="K296" s="38"/>
      <c r="L296" s="92"/>
      <c r="M296" s="156"/>
      <c r="N296" s="157"/>
      <c r="O296" s="30"/>
      <c r="P296" s="94"/>
      <c r="Q296" s="253"/>
      <c r="R296" s="254"/>
    </row>
    <row r="297" spans="2:18" ht="33.75" customHeight="1" x14ac:dyDescent="0.2">
      <c r="B297" s="7"/>
      <c r="C297" s="158" t="s">
        <v>18</v>
      </c>
      <c r="D297" s="44" t="s">
        <v>19</v>
      </c>
      <c r="E297" s="46" t="s">
        <v>20</v>
      </c>
      <c r="F297" s="62" t="s">
        <v>57</v>
      </c>
      <c r="G297" s="61" t="s">
        <v>58</v>
      </c>
      <c r="H297" s="46" t="s">
        <v>1</v>
      </c>
      <c r="I297" s="47" t="s">
        <v>35</v>
      </c>
      <c r="J297" s="48" t="s">
        <v>277</v>
      </c>
      <c r="K297" s="49" t="s">
        <v>59</v>
      </c>
      <c r="L297" s="93" t="s">
        <v>60</v>
      </c>
      <c r="M297" s="90" t="s">
        <v>1</v>
      </c>
      <c r="N297" s="97" t="s">
        <v>19</v>
      </c>
      <c r="O297" s="53" t="s">
        <v>36</v>
      </c>
      <c r="P297" s="90" t="s">
        <v>61</v>
      </c>
      <c r="Q297" s="97" t="s">
        <v>35</v>
      </c>
      <c r="R297" s="674" t="s">
        <v>273</v>
      </c>
    </row>
    <row r="298" spans="2:18" ht="12.75" customHeight="1" x14ac:dyDescent="0.2">
      <c r="B298" s="8"/>
      <c r="C298" s="91">
        <v>1</v>
      </c>
      <c r="D298" s="28">
        <v>2</v>
      </c>
      <c r="E298" s="159" t="s">
        <v>17</v>
      </c>
      <c r="F298" s="91">
        <v>4</v>
      </c>
      <c r="G298" s="28">
        <v>5</v>
      </c>
      <c r="H298" s="29" t="s">
        <v>48</v>
      </c>
      <c r="I298" s="35" t="s">
        <v>21</v>
      </c>
      <c r="J298" s="27">
        <v>8</v>
      </c>
      <c r="K298" s="117">
        <v>9</v>
      </c>
      <c r="L298" s="28">
        <v>10</v>
      </c>
      <c r="M298" s="91" t="s">
        <v>33</v>
      </c>
      <c r="N298" s="118" t="s">
        <v>34</v>
      </c>
      <c r="O298" s="57">
        <v>13</v>
      </c>
      <c r="P298" s="98" t="s">
        <v>41</v>
      </c>
      <c r="Q298" s="136">
        <v>15</v>
      </c>
      <c r="R298" s="118" t="s">
        <v>38</v>
      </c>
    </row>
    <row r="299" spans="2:18" ht="0.6" customHeight="1" x14ac:dyDescent="0.2">
      <c r="B299" s="7"/>
      <c r="C299" s="119"/>
      <c r="D299" s="119"/>
      <c r="E299" s="121"/>
      <c r="F299" s="119"/>
      <c r="G299" s="121"/>
      <c r="H299" s="120"/>
      <c r="I299" s="160"/>
      <c r="J299" s="161"/>
      <c r="K299" s="119"/>
      <c r="L299" s="162"/>
      <c r="M299" s="120"/>
      <c r="N299" s="160"/>
      <c r="O299" s="163"/>
      <c r="P299" s="164"/>
      <c r="Q299" s="165"/>
      <c r="R299" s="166"/>
    </row>
    <row r="300" spans="2:18" ht="13.5" customHeight="1" x14ac:dyDescent="0.2">
      <c r="B300" s="167" t="s">
        <v>51</v>
      </c>
      <c r="C300" s="183">
        <f>C288</f>
        <v>967636.2</v>
      </c>
      <c r="D300" s="183"/>
      <c r="E300" s="184">
        <f>(C300)</f>
        <v>967636.2</v>
      </c>
      <c r="F300" s="183">
        <f>F288</f>
        <v>618868.63</v>
      </c>
      <c r="G300" s="184">
        <f>G288</f>
        <v>45154.34</v>
      </c>
      <c r="H300" s="184">
        <f>H288</f>
        <v>664022.97</v>
      </c>
      <c r="I300" s="294">
        <f>H300-E300</f>
        <v>-303613.23</v>
      </c>
      <c r="J300" s="567">
        <f>J288</f>
        <v>48242.86</v>
      </c>
      <c r="K300" s="183">
        <f>K288</f>
        <v>39600.449999999997</v>
      </c>
      <c r="L300" s="183">
        <f>L288</f>
        <v>3960.94</v>
      </c>
      <c r="M300" s="184">
        <f>M288</f>
        <v>43561.39</v>
      </c>
      <c r="N300" s="294">
        <f>(M300-J300)</f>
        <v>-4681.4700000000012</v>
      </c>
      <c r="O300" s="574">
        <f>(E300+J300)</f>
        <v>1015879.0599999999</v>
      </c>
      <c r="P300" s="575">
        <f>(F300+K300)</f>
        <v>658469.07999999996</v>
      </c>
      <c r="Q300" s="576">
        <f>(P300-O300)</f>
        <v>-357409.98</v>
      </c>
      <c r="R300" s="294">
        <f>(G300+L300)</f>
        <v>49115.28</v>
      </c>
    </row>
    <row r="301" spans="2:18" ht="2.1" customHeight="1" x14ac:dyDescent="0.2">
      <c r="B301" s="134"/>
      <c r="C301" s="170"/>
      <c r="D301" s="170"/>
      <c r="E301" s="145"/>
      <c r="F301" s="145"/>
      <c r="G301" s="145"/>
      <c r="H301" s="145"/>
      <c r="I301" s="279"/>
      <c r="J301" s="256"/>
      <c r="K301" s="257"/>
      <c r="L301" s="257"/>
      <c r="M301" s="407"/>
      <c r="N301" s="260"/>
      <c r="O301" s="256"/>
      <c r="P301" s="407"/>
      <c r="Q301" s="260"/>
      <c r="R301" s="259"/>
    </row>
    <row r="302" spans="2:18" ht="12.75" customHeight="1" x14ac:dyDescent="0.2">
      <c r="B302" s="173" t="s">
        <v>109</v>
      </c>
      <c r="C302" s="170"/>
      <c r="D302" s="170"/>
      <c r="E302" s="145"/>
      <c r="F302" s="145"/>
      <c r="G302" s="145"/>
      <c r="H302" s="110"/>
      <c r="I302" s="279"/>
      <c r="J302" s="256"/>
      <c r="K302" s="257"/>
      <c r="L302" s="257"/>
      <c r="M302" s="407"/>
      <c r="N302" s="260"/>
      <c r="O302" s="256"/>
      <c r="P302" s="407"/>
      <c r="Q302" s="260"/>
      <c r="R302" s="259"/>
    </row>
    <row r="303" spans="2:18" ht="2.1" customHeight="1" x14ac:dyDescent="0.2">
      <c r="B303" s="173"/>
      <c r="C303" s="170"/>
      <c r="D303" s="170"/>
      <c r="E303" s="145"/>
      <c r="F303" s="145"/>
      <c r="G303" s="145"/>
      <c r="H303" s="145"/>
      <c r="I303" s="279"/>
      <c r="J303" s="256"/>
      <c r="K303" s="257"/>
      <c r="L303" s="257"/>
      <c r="M303" s="407"/>
      <c r="N303" s="260"/>
      <c r="O303" s="256"/>
      <c r="P303" s="407"/>
      <c r="Q303" s="260"/>
      <c r="R303" s="259"/>
    </row>
    <row r="304" spans="2:18" x14ac:dyDescent="0.2">
      <c r="B304" s="87" t="s">
        <v>228</v>
      </c>
      <c r="C304" s="141"/>
      <c r="D304" s="141"/>
      <c r="E304" s="140"/>
      <c r="F304" s="140"/>
      <c r="G304" s="140"/>
      <c r="H304" s="140"/>
      <c r="I304" s="277"/>
      <c r="J304" s="256"/>
      <c r="K304" s="257"/>
      <c r="L304" s="257"/>
      <c r="M304" s="407"/>
      <c r="N304" s="260"/>
      <c r="O304" s="256"/>
      <c r="P304" s="407"/>
      <c r="Q304" s="260"/>
      <c r="R304" s="259"/>
    </row>
    <row r="305" spans="2:18" x14ac:dyDescent="0.2">
      <c r="B305" s="88" t="s">
        <v>267</v>
      </c>
      <c r="C305" s="131">
        <v>45000</v>
      </c>
      <c r="D305" s="141"/>
      <c r="E305" s="110">
        <f t="shared" ref="E305:E310" si="73">(C305)</f>
        <v>45000</v>
      </c>
      <c r="F305" s="110">
        <v>42952.83</v>
      </c>
      <c r="G305" s="110">
        <v>0</v>
      </c>
      <c r="H305" s="110">
        <f>(F305+G305)</f>
        <v>42952.83</v>
      </c>
      <c r="I305" s="237">
        <f t="shared" ref="I305:I310" si="74">(H305-E305)</f>
        <v>-2047.1699999999983</v>
      </c>
      <c r="J305" s="255">
        <v>0</v>
      </c>
      <c r="K305" s="110">
        <v>0</v>
      </c>
      <c r="L305" s="110">
        <v>0</v>
      </c>
      <c r="M305" s="131">
        <f>(K305+L305)</f>
        <v>0</v>
      </c>
      <c r="N305" s="237">
        <f>(M305-J305)</f>
        <v>0</v>
      </c>
      <c r="O305" s="255">
        <f t="shared" ref="O305:P310" si="75">(E305+J305)</f>
        <v>45000</v>
      </c>
      <c r="P305" s="131">
        <f t="shared" si="75"/>
        <v>42952.83</v>
      </c>
      <c r="Q305" s="237">
        <f t="shared" ref="Q305:Q310" si="76">(P305-O305)</f>
        <v>-2047.1699999999983</v>
      </c>
      <c r="R305" s="237">
        <f t="shared" ref="R305:R310" si="77">(G305+L305)</f>
        <v>0</v>
      </c>
    </row>
    <row r="306" spans="2:18" x14ac:dyDescent="0.2">
      <c r="B306" s="88" t="s">
        <v>268</v>
      </c>
      <c r="C306" s="131">
        <v>20000</v>
      </c>
      <c r="D306" s="141"/>
      <c r="E306" s="110">
        <f t="shared" si="73"/>
        <v>20000</v>
      </c>
      <c r="F306" s="110">
        <v>6364.37</v>
      </c>
      <c r="G306" s="110">
        <v>0</v>
      </c>
      <c r="H306" s="110">
        <f>(F306+G306)</f>
        <v>6364.37</v>
      </c>
      <c r="I306" s="237">
        <f t="shared" si="74"/>
        <v>-13635.630000000001</v>
      </c>
      <c r="J306" s="255">
        <v>0</v>
      </c>
      <c r="K306" s="110">
        <v>0</v>
      </c>
      <c r="L306" s="110">
        <v>0</v>
      </c>
      <c r="M306" s="131">
        <f>(K306+L306)</f>
        <v>0</v>
      </c>
      <c r="N306" s="237">
        <f>(M306-J306)</f>
        <v>0</v>
      </c>
      <c r="O306" s="255">
        <f t="shared" si="75"/>
        <v>20000</v>
      </c>
      <c r="P306" s="131">
        <f t="shared" si="75"/>
        <v>6364.37</v>
      </c>
      <c r="Q306" s="237">
        <f t="shared" si="76"/>
        <v>-13635.630000000001</v>
      </c>
      <c r="R306" s="237">
        <f t="shared" si="77"/>
        <v>0</v>
      </c>
    </row>
    <row r="307" spans="2:18" x14ac:dyDescent="0.2">
      <c r="B307" s="88" t="s">
        <v>269</v>
      </c>
      <c r="C307" s="11">
        <v>16000</v>
      </c>
      <c r="D307" s="11"/>
      <c r="E307" s="12">
        <f t="shared" si="73"/>
        <v>16000</v>
      </c>
      <c r="F307" s="12">
        <v>10473.799999999999</v>
      </c>
      <c r="G307" s="110">
        <v>0</v>
      </c>
      <c r="H307" s="110">
        <f>(F307+G307)</f>
        <v>10473.799999999999</v>
      </c>
      <c r="I307" s="237">
        <f t="shared" si="74"/>
        <v>-5526.2000000000007</v>
      </c>
      <c r="J307" s="255">
        <v>0</v>
      </c>
      <c r="K307" s="110">
        <v>0</v>
      </c>
      <c r="L307" s="110">
        <v>0</v>
      </c>
      <c r="M307" s="131">
        <f>(K307+L307)</f>
        <v>0</v>
      </c>
      <c r="N307" s="237">
        <f>(M307-J307)</f>
        <v>0</v>
      </c>
      <c r="O307" s="255">
        <f t="shared" si="75"/>
        <v>16000</v>
      </c>
      <c r="P307" s="131">
        <f t="shared" si="75"/>
        <v>10473.799999999999</v>
      </c>
      <c r="Q307" s="237">
        <f t="shared" si="76"/>
        <v>-5526.2000000000007</v>
      </c>
      <c r="R307" s="237">
        <f t="shared" si="77"/>
        <v>0</v>
      </c>
    </row>
    <row r="308" spans="2:18" x14ac:dyDescent="0.2">
      <c r="B308" s="88" t="s">
        <v>270</v>
      </c>
      <c r="C308" s="11">
        <v>500</v>
      </c>
      <c r="D308" s="11"/>
      <c r="E308" s="12">
        <f t="shared" si="73"/>
        <v>500</v>
      </c>
      <c r="F308" s="12">
        <v>500</v>
      </c>
      <c r="G308" s="110">
        <v>0</v>
      </c>
      <c r="H308" s="110">
        <f>(F308+G308)</f>
        <v>500</v>
      </c>
      <c r="I308" s="237">
        <f t="shared" si="74"/>
        <v>0</v>
      </c>
      <c r="J308" s="255">
        <v>0</v>
      </c>
      <c r="K308" s="110">
        <v>0</v>
      </c>
      <c r="L308" s="110">
        <v>0</v>
      </c>
      <c r="M308" s="131">
        <f>(K308+L308)</f>
        <v>0</v>
      </c>
      <c r="N308" s="237">
        <f>(M308-J308)</f>
        <v>0</v>
      </c>
      <c r="O308" s="255">
        <f t="shared" si="75"/>
        <v>500</v>
      </c>
      <c r="P308" s="131">
        <f t="shared" si="75"/>
        <v>500</v>
      </c>
      <c r="Q308" s="237">
        <f t="shared" si="76"/>
        <v>0</v>
      </c>
      <c r="R308" s="237">
        <f t="shared" si="77"/>
        <v>0</v>
      </c>
    </row>
    <row r="309" spans="2:18" x14ac:dyDescent="0.2">
      <c r="B309" s="88" t="s">
        <v>271</v>
      </c>
      <c r="C309" s="13">
        <v>7500</v>
      </c>
      <c r="D309" s="13"/>
      <c r="E309" s="15">
        <f t="shared" si="73"/>
        <v>7500</v>
      </c>
      <c r="F309" s="15">
        <v>0</v>
      </c>
      <c r="G309" s="137">
        <v>0</v>
      </c>
      <c r="H309" s="137">
        <f>(F309+G309)</f>
        <v>0</v>
      </c>
      <c r="I309" s="231">
        <f t="shared" si="74"/>
        <v>-7500</v>
      </c>
      <c r="J309" s="148">
        <v>0</v>
      </c>
      <c r="K309" s="137">
        <v>0</v>
      </c>
      <c r="L309" s="149">
        <v>0</v>
      </c>
      <c r="M309" s="152">
        <f>(K309+L309)</f>
        <v>0</v>
      </c>
      <c r="N309" s="414">
        <f>(M309-J309)</f>
        <v>0</v>
      </c>
      <c r="O309" s="255">
        <f t="shared" si="75"/>
        <v>7500</v>
      </c>
      <c r="P309" s="131">
        <f t="shared" si="75"/>
        <v>0</v>
      </c>
      <c r="Q309" s="237">
        <f t="shared" si="76"/>
        <v>-7500</v>
      </c>
      <c r="R309" s="237">
        <f t="shared" si="77"/>
        <v>0</v>
      </c>
    </row>
    <row r="310" spans="2:18" x14ac:dyDescent="0.2">
      <c r="B310" s="216" t="s">
        <v>111</v>
      </c>
      <c r="C310" s="217">
        <f>(C305+C306+C307+C308+C309)</f>
        <v>89000</v>
      </c>
      <c r="D310" s="218"/>
      <c r="E310" s="219">
        <f t="shared" si="73"/>
        <v>89000</v>
      </c>
      <c r="F310" s="219">
        <f>(F305+F306+F307+F308+F309)</f>
        <v>60291</v>
      </c>
      <c r="G310" s="219">
        <f>(G305+G306+G307+G308)</f>
        <v>0</v>
      </c>
      <c r="H310" s="219">
        <f>(H305+H306+H307+H308+H309)</f>
        <v>60291</v>
      </c>
      <c r="I310" s="236">
        <f t="shared" si="74"/>
        <v>-28709</v>
      </c>
      <c r="J310" s="262">
        <f>(J305+J306+J307+J308+J309)</f>
        <v>0</v>
      </c>
      <c r="K310" s="219">
        <f>(K305+K306+K307+K308+K309)</f>
        <v>0</v>
      </c>
      <c r="L310" s="219">
        <f>(L305+L306+L307+L308+L309)</f>
        <v>0</v>
      </c>
      <c r="M310" s="217">
        <f>(M305+M306+M307+M308+M309)</f>
        <v>0</v>
      </c>
      <c r="N310" s="236">
        <f>(N305+N306+N307+N308+N309)</f>
        <v>0</v>
      </c>
      <c r="O310" s="226">
        <f t="shared" si="75"/>
        <v>89000</v>
      </c>
      <c r="P310" s="227">
        <f t="shared" si="75"/>
        <v>60291</v>
      </c>
      <c r="Q310" s="580">
        <f t="shared" si="76"/>
        <v>-28709</v>
      </c>
      <c r="R310" s="263">
        <f t="shared" si="77"/>
        <v>0</v>
      </c>
    </row>
    <row r="311" spans="2:18" ht="1.1499999999999999" customHeight="1" x14ac:dyDescent="0.2">
      <c r="B311" s="303"/>
      <c r="C311" s="179"/>
      <c r="D311" s="180"/>
      <c r="E311" s="180"/>
      <c r="F311" s="180"/>
      <c r="G311" s="180"/>
      <c r="H311" s="180"/>
      <c r="I311" s="290"/>
      <c r="J311" s="256"/>
      <c r="K311" s="586"/>
      <c r="L311" s="586"/>
      <c r="M311" s="587"/>
      <c r="N311" s="588"/>
      <c r="O311" s="585"/>
      <c r="P311" s="587"/>
      <c r="Q311" s="588"/>
      <c r="R311" s="259"/>
    </row>
    <row r="312" spans="2:18" x14ac:dyDescent="0.2">
      <c r="B312" s="210" t="s">
        <v>53</v>
      </c>
      <c r="C312" s="214">
        <f>(C310)</f>
        <v>89000</v>
      </c>
      <c r="D312" s="215"/>
      <c r="E312" s="201">
        <f>(C312)</f>
        <v>89000</v>
      </c>
      <c r="F312" s="201">
        <f>(F310)</f>
        <v>60291</v>
      </c>
      <c r="G312" s="201">
        <f>(G310)</f>
        <v>0</v>
      </c>
      <c r="H312" s="201">
        <f>(H310)</f>
        <v>60291</v>
      </c>
      <c r="I312" s="239">
        <f>(H312-E312)</f>
        <v>-28709</v>
      </c>
      <c r="J312" s="208">
        <f>(J310+J311)</f>
        <v>0</v>
      </c>
      <c r="K312" s="201">
        <f>(K310+K311)</f>
        <v>0</v>
      </c>
      <c r="L312" s="240">
        <f>(L310+L311)</f>
        <v>0</v>
      </c>
      <c r="M312" s="199">
        <f>(M310+M311)</f>
        <v>0</v>
      </c>
      <c r="N312" s="239">
        <f>(N310+N311)</f>
        <v>0</v>
      </c>
      <c r="O312" s="596">
        <f>(E312+J312)</f>
        <v>89000</v>
      </c>
      <c r="P312" s="597">
        <f>(F312+K312)</f>
        <v>60291</v>
      </c>
      <c r="Q312" s="241">
        <f>(P312-O312)</f>
        <v>-28709</v>
      </c>
      <c r="R312" s="607">
        <f>(G312+L312)</f>
        <v>0</v>
      </c>
    </row>
    <row r="313" spans="2:18" ht="1.9" customHeight="1" thickBot="1" x14ac:dyDescent="0.25">
      <c r="B313" s="133"/>
      <c r="C313" s="193"/>
      <c r="D313" s="193"/>
      <c r="E313" s="194"/>
      <c r="F313" s="194"/>
      <c r="G313" s="487"/>
      <c r="H313" s="487"/>
      <c r="I313" s="488"/>
      <c r="J313" s="598"/>
      <c r="K313" s="599"/>
      <c r="L313" s="599"/>
      <c r="M313" s="600"/>
      <c r="N313" s="601"/>
      <c r="O313" s="602"/>
      <c r="P313" s="602"/>
      <c r="Q313" s="603"/>
      <c r="R313" s="630"/>
    </row>
    <row r="314" spans="2:18" ht="16.899999999999999" customHeight="1" thickBot="1" x14ac:dyDescent="0.25">
      <c r="B314" s="190" t="s">
        <v>96</v>
      </c>
      <c r="C314" s="192">
        <f>(C300+C312)</f>
        <v>1056636.2</v>
      </c>
      <c r="D314" s="191">
        <v>0</v>
      </c>
      <c r="E314" s="191">
        <f>(C314)</f>
        <v>1056636.2</v>
      </c>
      <c r="F314" s="191">
        <f>(F300+F312)</f>
        <v>679159.63</v>
      </c>
      <c r="G314" s="191">
        <f>(G300+G312)</f>
        <v>45154.34</v>
      </c>
      <c r="H314" s="191">
        <f>(H300+H312)</f>
        <v>724313.97</v>
      </c>
      <c r="I314" s="627">
        <f>(H314-E314)</f>
        <v>-332322.23</v>
      </c>
      <c r="J314" s="604">
        <f>(J300+J312)</f>
        <v>48242.86</v>
      </c>
      <c r="K314" s="605">
        <f>(K300+K312)</f>
        <v>39600.449999999997</v>
      </c>
      <c r="L314" s="605">
        <f>(L300+L312)</f>
        <v>3960.94</v>
      </c>
      <c r="M314" s="191">
        <f>(K314+L314)</f>
        <v>43561.39</v>
      </c>
      <c r="N314" s="606">
        <f>(M314-J314)</f>
        <v>-4681.4700000000012</v>
      </c>
      <c r="O314" s="192">
        <f>(O300+O312)</f>
        <v>1104879.06</v>
      </c>
      <c r="P314" s="191">
        <f>(F314+K314)</f>
        <v>718760.08</v>
      </c>
      <c r="Q314" s="606">
        <f>(P314-O314)</f>
        <v>-386118.9800000001</v>
      </c>
      <c r="R314" s="631">
        <f>(G314+L314)</f>
        <v>49115.28</v>
      </c>
    </row>
    <row r="315" spans="2:18" ht="13.5" thickTop="1" x14ac:dyDescent="0.2">
      <c r="N315" s="81"/>
      <c r="P315" s="81"/>
      <c r="R315" s="81"/>
    </row>
    <row r="317" spans="2:18" ht="12" customHeight="1" x14ac:dyDescent="0.2"/>
    <row r="318" spans="2:18" ht="17.25" customHeight="1" x14ac:dyDescent="0.2"/>
    <row r="319" spans="2:18" ht="28.9" customHeight="1" x14ac:dyDescent="0.2"/>
  </sheetData>
  <mergeCells count="17">
    <mergeCell ref="B293:Q293"/>
    <mergeCell ref="C295:I295"/>
    <mergeCell ref="J295:N295"/>
    <mergeCell ref="O295:Q295"/>
    <mergeCell ref="B141:Q141"/>
    <mergeCell ref="J143:N143"/>
    <mergeCell ref="O143:Q143"/>
    <mergeCell ref="C219:I219"/>
    <mergeCell ref="J219:N219"/>
    <mergeCell ref="O219:Q219"/>
    <mergeCell ref="B217:Q217"/>
    <mergeCell ref="J4:N4"/>
    <mergeCell ref="O4:Q4"/>
    <mergeCell ref="B2:Q2"/>
    <mergeCell ref="J77:N77"/>
    <mergeCell ref="O77:Q77"/>
    <mergeCell ref="B75:Q75"/>
  </mergeCells>
  <phoneticPr fontId="0" type="noConversion"/>
  <pageMargins left="0.19685039370078741" right="0" top="0" bottom="0.59055118110236227" header="0.51181102362204722" footer="0.51181102362204722"/>
  <pageSetup paperSize="8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workbookViewId="0">
      <selection activeCell="G17" sqref="G17"/>
    </sheetView>
  </sheetViews>
  <sheetFormatPr defaultRowHeight="12.75" x14ac:dyDescent="0.2"/>
  <cols>
    <col min="1" max="1" width="57.7109375" customWidth="1"/>
    <col min="2" max="2" width="22.42578125" customWidth="1"/>
    <col min="3" max="3" width="5.7109375" customWidth="1"/>
    <col min="4" max="4" width="21.7109375" customWidth="1"/>
    <col min="5" max="5" width="4" customWidth="1"/>
    <col min="10" max="10" width="1.42578125" customWidth="1"/>
    <col min="17" max="17" width="7" customWidth="1"/>
    <col min="18" max="18" width="1.42578125" customWidth="1"/>
  </cols>
  <sheetData>
    <row r="1" spans="1:17" ht="31.9" customHeight="1" x14ac:dyDescent="0.2"/>
    <row r="2" spans="1:17" ht="28.9" customHeight="1" x14ac:dyDescent="0.4">
      <c r="A2" s="325" t="s">
        <v>280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4"/>
      <c r="Q2" s="324">
        <v>6</v>
      </c>
    </row>
    <row r="5" spans="1:17" ht="18" customHeight="1" x14ac:dyDescent="0.3">
      <c r="A5" s="311" t="s">
        <v>233</v>
      </c>
      <c r="B5" s="321"/>
      <c r="C5" s="321"/>
      <c r="D5" s="321">
        <v>238323.21</v>
      </c>
      <c r="E5" s="305"/>
      <c r="F5" s="305"/>
    </row>
    <row r="6" spans="1:17" ht="18.75" x14ac:dyDescent="0.3">
      <c r="A6" s="311"/>
      <c r="B6" s="321"/>
      <c r="C6" s="321"/>
      <c r="D6" s="321"/>
      <c r="E6" s="305"/>
      <c r="F6" s="305"/>
    </row>
    <row r="7" spans="1:17" ht="18" customHeight="1" x14ac:dyDescent="0.3">
      <c r="A7" s="317" t="s">
        <v>120</v>
      </c>
      <c r="B7" s="321"/>
      <c r="C7" s="321"/>
      <c r="D7" s="321"/>
      <c r="E7" s="305"/>
      <c r="F7" s="305"/>
    </row>
    <row r="8" spans="1:17" ht="18" customHeight="1" x14ac:dyDescent="0.3">
      <c r="A8" s="311" t="s">
        <v>119</v>
      </c>
      <c r="B8" s="321">
        <v>710632.98</v>
      </c>
      <c r="C8" s="321"/>
      <c r="D8" s="321"/>
      <c r="E8" s="305"/>
      <c r="F8" s="305"/>
    </row>
    <row r="9" spans="1:17" ht="19.5" thickBot="1" x14ac:dyDescent="0.35">
      <c r="A9" s="311" t="s">
        <v>116</v>
      </c>
      <c r="B9" s="323">
        <v>2286.79</v>
      </c>
      <c r="C9" s="321"/>
      <c r="D9" s="322">
        <f>(B8+B9)</f>
        <v>712919.77</v>
      </c>
      <c r="E9" s="305"/>
      <c r="F9" s="305"/>
    </row>
    <row r="10" spans="1:17" ht="7.5" customHeight="1" thickTop="1" x14ac:dyDescent="0.3">
      <c r="A10" s="311"/>
      <c r="B10" s="321"/>
      <c r="C10" s="321"/>
      <c r="D10" s="321"/>
      <c r="E10" s="305"/>
      <c r="F10" s="305"/>
    </row>
    <row r="11" spans="1:17" ht="18.75" x14ac:dyDescent="0.3">
      <c r="A11" s="311"/>
      <c r="B11" s="321"/>
      <c r="C11" s="321"/>
      <c r="D11" s="321">
        <f>(D5+D9)</f>
        <v>951242.98</v>
      </c>
      <c r="E11" s="305"/>
      <c r="F11" s="305"/>
    </row>
    <row r="12" spans="1:17" ht="18" customHeight="1" x14ac:dyDescent="0.3">
      <c r="A12" s="317" t="s">
        <v>118</v>
      </c>
      <c r="B12" s="321"/>
      <c r="C12" s="321"/>
      <c r="D12" s="321"/>
      <c r="E12" s="305"/>
      <c r="F12" s="305"/>
    </row>
    <row r="13" spans="1:17" ht="18" customHeight="1" x14ac:dyDescent="0.3">
      <c r="A13" s="311" t="s">
        <v>117</v>
      </c>
      <c r="B13" s="321">
        <v>679159.63</v>
      </c>
      <c r="C13" s="321"/>
      <c r="D13" s="321"/>
      <c r="E13" s="305"/>
      <c r="F13" s="305"/>
    </row>
    <row r="14" spans="1:17" ht="18" customHeight="1" thickBot="1" x14ac:dyDescent="0.35">
      <c r="A14" s="311" t="s">
        <v>116</v>
      </c>
      <c r="B14" s="323">
        <v>39600.449999999997</v>
      </c>
      <c r="C14" s="321"/>
      <c r="D14" s="322">
        <f>(B13+B14)</f>
        <v>718760.08</v>
      </c>
      <c r="E14" s="305"/>
      <c r="F14" s="305"/>
    </row>
    <row r="15" spans="1:17" ht="7.5" customHeight="1" thickTop="1" x14ac:dyDescent="0.3">
      <c r="A15" s="311"/>
      <c r="B15" s="321"/>
      <c r="C15" s="321"/>
      <c r="D15" s="321"/>
      <c r="E15" s="305"/>
      <c r="F15" s="305"/>
    </row>
    <row r="16" spans="1:17" ht="18" customHeight="1" x14ac:dyDescent="0.3">
      <c r="A16" s="311" t="s">
        <v>294</v>
      </c>
      <c r="B16" s="321"/>
      <c r="C16" s="321"/>
      <c r="D16" s="321">
        <f>(D11-D14)</f>
        <v>232482.90000000002</v>
      </c>
      <c r="E16" s="305"/>
      <c r="F16" s="305"/>
    </row>
    <row r="17" spans="1:6" ht="18.75" x14ac:dyDescent="0.3">
      <c r="A17" s="311"/>
      <c r="B17" s="321"/>
      <c r="C17" s="321"/>
      <c r="D17" s="321"/>
      <c r="E17" s="305"/>
      <c r="F17" s="305"/>
    </row>
    <row r="18" spans="1:6" ht="18" customHeight="1" x14ac:dyDescent="0.3">
      <c r="A18" s="317" t="s">
        <v>115</v>
      </c>
      <c r="B18" s="321"/>
      <c r="C18" s="320"/>
      <c r="D18" s="320"/>
      <c r="E18" s="305"/>
      <c r="F18" s="305"/>
    </row>
    <row r="19" spans="1:6" ht="18" customHeight="1" x14ac:dyDescent="0.3">
      <c r="A19" s="311" t="s">
        <v>113</v>
      </c>
      <c r="B19" s="308">
        <v>516.46</v>
      </c>
      <c r="C19" s="308"/>
      <c r="D19" s="308"/>
      <c r="E19" s="305"/>
      <c r="F19" s="305"/>
    </row>
    <row r="20" spans="1:6" ht="18" customHeight="1" thickBot="1" x14ac:dyDescent="0.35">
      <c r="A20" s="311" t="s">
        <v>112</v>
      </c>
      <c r="B20" s="415">
        <v>12457.18</v>
      </c>
      <c r="C20" s="308"/>
      <c r="D20" s="312">
        <f>(B19+B20)</f>
        <v>12973.64</v>
      </c>
      <c r="E20" s="305"/>
      <c r="F20" s="305"/>
    </row>
    <row r="21" spans="1:6" ht="7.5" customHeight="1" thickTop="1" x14ac:dyDescent="0.3">
      <c r="A21" s="318"/>
      <c r="B21" s="308"/>
      <c r="C21" s="308"/>
      <c r="D21" s="308"/>
      <c r="E21" s="305"/>
      <c r="F21" s="305"/>
    </row>
    <row r="22" spans="1:6" ht="18" customHeight="1" x14ac:dyDescent="0.25">
      <c r="A22" s="319"/>
      <c r="B22" s="315"/>
      <c r="C22" s="315"/>
      <c r="D22" s="315">
        <f>(D16+D20)</f>
        <v>245456.54000000004</v>
      </c>
      <c r="E22" s="305"/>
      <c r="F22" s="305"/>
    </row>
    <row r="23" spans="1:6" ht="18.75" x14ac:dyDescent="0.3">
      <c r="A23" s="318"/>
      <c r="B23" s="310"/>
      <c r="C23" s="310"/>
      <c r="D23" s="310"/>
      <c r="E23" s="305"/>
      <c r="F23" s="305"/>
    </row>
    <row r="24" spans="1:6" ht="18" customHeight="1" x14ac:dyDescent="0.3">
      <c r="A24" s="317" t="s">
        <v>114</v>
      </c>
      <c r="B24" s="308"/>
      <c r="C24" s="310"/>
      <c r="D24" s="310"/>
      <c r="E24" s="305"/>
      <c r="F24" s="305"/>
    </row>
    <row r="25" spans="1:6" ht="18" customHeight="1" x14ac:dyDescent="0.25">
      <c r="A25" s="316" t="s">
        <v>113</v>
      </c>
      <c r="B25" s="315">
        <v>3960.94</v>
      </c>
      <c r="C25" s="314"/>
      <c r="D25" s="314"/>
      <c r="E25" s="305"/>
      <c r="F25" s="305"/>
    </row>
    <row r="26" spans="1:6" ht="18" customHeight="1" thickBot="1" x14ac:dyDescent="0.35">
      <c r="A26" s="313" t="s">
        <v>112</v>
      </c>
      <c r="B26" s="415">
        <v>45154.34</v>
      </c>
      <c r="C26" s="308"/>
      <c r="D26" s="312">
        <f>(B25+B26)</f>
        <v>49115.28</v>
      </c>
      <c r="E26" s="305"/>
      <c r="F26" s="305"/>
    </row>
    <row r="27" spans="1:6" ht="5.45" customHeight="1" thickTop="1" x14ac:dyDescent="0.3">
      <c r="A27" s="311"/>
      <c r="B27" s="308"/>
      <c r="C27" s="308"/>
      <c r="D27" s="310"/>
      <c r="E27" s="305"/>
      <c r="F27" s="305"/>
    </row>
    <row r="28" spans="1:6" ht="24" customHeight="1" thickBot="1" x14ac:dyDescent="0.35">
      <c r="A28" s="309" t="s">
        <v>281</v>
      </c>
      <c r="B28" s="308"/>
      <c r="C28" s="308"/>
      <c r="D28" s="307">
        <f>(D22-D26)</f>
        <v>196341.26000000004</v>
      </c>
      <c r="E28" s="305"/>
      <c r="F28" s="305"/>
    </row>
    <row r="29" spans="1:6" ht="18.75" thickTop="1" x14ac:dyDescent="0.25">
      <c r="A29" s="305"/>
      <c r="B29" s="306"/>
      <c r="C29" s="305"/>
      <c r="D29" s="306"/>
      <c r="E29" s="305"/>
      <c r="F29" s="305"/>
    </row>
    <row r="30" spans="1:6" ht="18" x14ac:dyDescent="0.25">
      <c r="A30" s="305"/>
      <c r="B30" s="306"/>
      <c r="C30" s="305"/>
      <c r="D30" s="306"/>
      <c r="E30" s="305"/>
      <c r="F30" s="305"/>
    </row>
    <row r="31" spans="1:6" ht="18" x14ac:dyDescent="0.25">
      <c r="A31" s="305"/>
      <c r="B31" s="306"/>
      <c r="C31" s="305"/>
      <c r="D31" s="306"/>
      <c r="E31" s="305"/>
      <c r="F31" s="305"/>
    </row>
    <row r="32" spans="1:6" ht="18" x14ac:dyDescent="0.25">
      <c r="A32" s="305"/>
      <c r="B32" s="306"/>
      <c r="C32" s="305"/>
      <c r="D32" s="306"/>
      <c r="E32" s="305"/>
      <c r="F32" s="305"/>
    </row>
    <row r="33" spans="1:6" ht="18" x14ac:dyDescent="0.25">
      <c r="A33" s="305"/>
      <c r="B33" s="306"/>
      <c r="C33" s="305"/>
      <c r="D33" s="305"/>
      <c r="E33" s="305"/>
      <c r="F33" s="305"/>
    </row>
    <row r="34" spans="1:6" ht="18" x14ac:dyDescent="0.25">
      <c r="A34" s="305"/>
      <c r="B34" s="306"/>
      <c r="C34" s="305"/>
      <c r="D34" s="305"/>
      <c r="E34" s="305"/>
      <c r="F34" s="305"/>
    </row>
    <row r="35" spans="1:6" x14ac:dyDescent="0.2">
      <c r="B35" s="304"/>
    </row>
    <row r="36" spans="1:6" x14ac:dyDescent="0.2">
      <c r="B36" s="304"/>
    </row>
  </sheetData>
  <pageMargins left="0.39370078740157483" right="0" top="0.19685039370078741" bottom="0.59055118110236227" header="0.51181102362204722" footer="0.51181102362204722"/>
  <pageSetup paperSize="8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A22" zoomScale="87" zoomScaleNormal="87" workbookViewId="0">
      <selection activeCell="C66" sqref="C66"/>
    </sheetView>
  </sheetViews>
  <sheetFormatPr defaultRowHeight="12.75" x14ac:dyDescent="0.2"/>
  <cols>
    <col min="1" max="1" width="68.7109375" customWidth="1"/>
    <col min="2" max="2" width="5.5703125" customWidth="1"/>
    <col min="3" max="3" width="21" customWidth="1"/>
    <col min="4" max="4" width="3.7109375" customWidth="1"/>
    <col min="5" max="5" width="21.28515625" customWidth="1"/>
    <col min="6" max="6" width="8.85546875" customWidth="1"/>
    <col min="7" max="7" width="52.28515625" customWidth="1"/>
    <col min="8" max="8" width="14.28515625" customWidth="1"/>
    <col min="9" max="9" width="6.5703125" customWidth="1"/>
    <col min="11" max="11" width="0.7109375" customWidth="1"/>
    <col min="13" max="13" width="1.28515625" customWidth="1"/>
  </cols>
  <sheetData>
    <row r="1" spans="1:15" ht="31.9" customHeight="1" x14ac:dyDescent="0.2"/>
    <row r="2" spans="1:15" ht="28.9" customHeight="1" x14ac:dyDescent="0.4">
      <c r="A2" s="325" t="s">
        <v>282</v>
      </c>
      <c r="B2" s="325"/>
      <c r="C2" s="369"/>
      <c r="D2" s="369"/>
      <c r="E2" s="369"/>
      <c r="F2" s="369"/>
      <c r="G2" s="369"/>
      <c r="H2" s="324"/>
      <c r="I2" s="368"/>
      <c r="J2" s="324">
        <v>7</v>
      </c>
      <c r="K2" s="185"/>
      <c r="L2" s="367"/>
      <c r="M2" s="185"/>
      <c r="N2" s="185"/>
      <c r="O2" s="367" t="s">
        <v>2</v>
      </c>
    </row>
    <row r="3" spans="1:15" ht="7.5" customHeight="1" x14ac:dyDescent="0.2"/>
    <row r="4" spans="1:15" ht="17.100000000000001" customHeight="1" x14ac:dyDescent="0.3">
      <c r="A4" s="366"/>
      <c r="B4" s="366"/>
      <c r="C4" s="364" t="s">
        <v>279</v>
      </c>
      <c r="D4" s="365"/>
      <c r="E4" s="364" t="s">
        <v>229</v>
      </c>
      <c r="F4" s="363"/>
      <c r="G4" s="362"/>
      <c r="H4" s="313"/>
      <c r="I4" s="185"/>
    </row>
    <row r="5" spans="1:15" ht="2.25" customHeight="1" x14ac:dyDescent="0.3">
      <c r="A5" s="296"/>
      <c r="B5" s="296"/>
      <c r="C5" s="296"/>
      <c r="D5" s="296"/>
      <c r="E5" s="296"/>
      <c r="F5" s="296"/>
      <c r="G5" s="313"/>
      <c r="H5" s="313"/>
      <c r="I5" s="185"/>
    </row>
    <row r="6" spans="1:15" ht="24" customHeight="1" x14ac:dyDescent="0.3">
      <c r="A6" s="352" t="s">
        <v>158</v>
      </c>
      <c r="B6" s="347"/>
      <c r="C6" s="313"/>
      <c r="D6" s="313"/>
      <c r="E6" s="313"/>
      <c r="F6" s="283"/>
      <c r="G6" s="347"/>
      <c r="H6" s="361"/>
      <c r="I6" s="185"/>
    </row>
    <row r="7" spans="1:15" ht="3" customHeight="1" x14ac:dyDescent="0.3">
      <c r="A7" s="347"/>
      <c r="B7" s="347"/>
      <c r="C7" s="313"/>
      <c r="D7" s="313"/>
      <c r="E7" s="313"/>
      <c r="F7" s="283"/>
      <c r="G7" s="347"/>
      <c r="H7" s="361"/>
      <c r="I7" s="185"/>
    </row>
    <row r="8" spans="1:15" ht="17.100000000000001" customHeight="1" x14ac:dyDescent="0.3">
      <c r="A8" s="345" t="s">
        <v>157</v>
      </c>
      <c r="B8" s="313"/>
      <c r="C8" s="313"/>
      <c r="D8" s="313"/>
      <c r="E8" s="360"/>
      <c r="F8" s="283"/>
      <c r="G8" s="313"/>
      <c r="H8" s="361"/>
      <c r="I8" s="185"/>
    </row>
    <row r="9" spans="1:15" ht="17.100000000000001" customHeight="1" x14ac:dyDescent="0.3">
      <c r="A9" s="345" t="s">
        <v>156</v>
      </c>
      <c r="B9" s="313"/>
      <c r="C9" s="308"/>
      <c r="D9" s="308"/>
      <c r="E9" s="360"/>
      <c r="F9" s="283"/>
      <c r="G9" s="313"/>
      <c r="H9" s="308"/>
      <c r="I9" s="185"/>
    </row>
    <row r="10" spans="1:15" ht="17.100000000000001" customHeight="1" x14ac:dyDescent="0.3">
      <c r="A10" s="313" t="s">
        <v>155</v>
      </c>
      <c r="B10" s="313"/>
      <c r="C10" s="360"/>
      <c r="D10" s="308"/>
      <c r="E10" s="360"/>
      <c r="F10" s="283"/>
      <c r="G10" s="313"/>
      <c r="H10" s="308"/>
      <c r="I10" s="185"/>
    </row>
    <row r="11" spans="1:15" ht="17.100000000000001" customHeight="1" x14ac:dyDescent="0.3">
      <c r="A11" s="338" t="s">
        <v>154</v>
      </c>
      <c r="B11" s="313"/>
      <c r="C11" s="337">
        <v>834114</v>
      </c>
      <c r="D11" s="308" t="s">
        <v>2</v>
      </c>
      <c r="E11" s="337">
        <v>824354</v>
      </c>
      <c r="F11" s="283"/>
      <c r="G11" s="313"/>
      <c r="H11" s="308"/>
      <c r="I11" s="185"/>
    </row>
    <row r="12" spans="1:15" ht="17.100000000000001" customHeight="1" x14ac:dyDescent="0.3">
      <c r="A12" s="338" t="s">
        <v>153</v>
      </c>
      <c r="B12" s="313"/>
      <c r="C12" s="337">
        <v>156561</v>
      </c>
      <c r="D12" s="308"/>
      <c r="E12" s="337">
        <v>190928</v>
      </c>
      <c r="F12" s="283"/>
      <c r="G12" s="313"/>
      <c r="H12" s="308"/>
      <c r="I12" s="185"/>
    </row>
    <row r="13" spans="1:15" ht="2.25" customHeight="1" x14ac:dyDescent="0.3">
      <c r="A13" s="313"/>
      <c r="B13" s="313"/>
      <c r="C13" s="340"/>
      <c r="D13" s="312"/>
      <c r="E13" s="340"/>
      <c r="F13" s="283"/>
      <c r="G13" s="358"/>
      <c r="H13" s="310"/>
      <c r="I13" s="185"/>
    </row>
    <row r="14" spans="1:15" ht="17.100000000000001" customHeight="1" x14ac:dyDescent="0.3">
      <c r="A14" s="334" t="s">
        <v>152</v>
      </c>
      <c r="B14" s="313"/>
      <c r="C14" s="339">
        <f>C11+C12</f>
        <v>990675</v>
      </c>
      <c r="D14" s="346"/>
      <c r="E14" s="339">
        <f>E11+E12</f>
        <v>1015282</v>
      </c>
      <c r="F14" s="283"/>
      <c r="G14" s="347"/>
      <c r="H14" s="308"/>
      <c r="I14" s="185"/>
    </row>
    <row r="15" spans="1:15" ht="2.25" customHeight="1" x14ac:dyDescent="0.3">
      <c r="A15" s="313"/>
      <c r="B15" s="313"/>
      <c r="C15" s="354"/>
      <c r="D15" s="355"/>
      <c r="E15" s="354"/>
      <c r="F15" s="283"/>
      <c r="G15" s="347"/>
      <c r="H15" s="308"/>
      <c r="I15" s="185"/>
    </row>
    <row r="16" spans="1:15" ht="17.100000000000001" customHeight="1" x14ac:dyDescent="0.3">
      <c r="A16" s="359" t="s">
        <v>151</v>
      </c>
      <c r="B16" s="347"/>
      <c r="C16" s="337"/>
      <c r="D16" s="308"/>
      <c r="E16" s="337"/>
      <c r="F16" s="283"/>
      <c r="G16" s="313"/>
      <c r="H16" s="308"/>
      <c r="I16" s="185"/>
    </row>
    <row r="17" spans="1:9" ht="17.100000000000001" customHeight="1" x14ac:dyDescent="0.3">
      <c r="A17" s="331" t="s">
        <v>150</v>
      </c>
      <c r="B17" s="313" t="s">
        <v>2</v>
      </c>
      <c r="C17" s="339">
        <f>C14</f>
        <v>990675</v>
      </c>
      <c r="D17" s="346"/>
      <c r="E17" s="339">
        <f>E14</f>
        <v>1015282</v>
      </c>
      <c r="F17" s="283"/>
      <c r="G17" s="313"/>
      <c r="H17" s="308"/>
      <c r="I17" s="185"/>
    </row>
    <row r="18" spans="1:9" ht="3.95" customHeight="1" x14ac:dyDescent="0.3">
      <c r="A18" s="313"/>
      <c r="B18" s="313"/>
      <c r="C18" s="337"/>
      <c r="D18" s="308"/>
      <c r="E18" s="337"/>
      <c r="F18" s="283"/>
      <c r="G18" s="313"/>
      <c r="H18" s="308"/>
      <c r="I18" s="185"/>
    </row>
    <row r="19" spans="1:9" ht="17.100000000000001" customHeight="1" x14ac:dyDescent="0.3">
      <c r="A19" s="345" t="s">
        <v>149</v>
      </c>
      <c r="B19" s="313"/>
      <c r="C19" s="337"/>
      <c r="D19" s="308"/>
      <c r="E19" s="337"/>
      <c r="F19" s="283"/>
      <c r="G19" s="358"/>
      <c r="H19" s="310"/>
      <c r="I19" s="185"/>
    </row>
    <row r="20" spans="1:9" ht="17.100000000000001" customHeight="1" x14ac:dyDescent="0.3">
      <c r="A20" s="313" t="s">
        <v>148</v>
      </c>
      <c r="B20" s="313"/>
      <c r="C20" s="337"/>
      <c r="D20" s="308"/>
      <c r="E20" s="337"/>
      <c r="F20" s="283"/>
      <c r="G20" s="347"/>
      <c r="H20" s="308"/>
      <c r="I20" s="185"/>
    </row>
    <row r="21" spans="1:9" ht="17.100000000000001" customHeight="1" x14ac:dyDescent="0.3">
      <c r="A21" s="313" t="s">
        <v>147</v>
      </c>
      <c r="B21" s="313"/>
      <c r="C21" s="337"/>
      <c r="D21" s="308"/>
      <c r="E21" s="337"/>
      <c r="F21" s="283"/>
      <c r="G21" s="358"/>
      <c r="H21" s="310"/>
      <c r="I21" s="185"/>
    </row>
    <row r="22" spans="1:9" ht="17.100000000000001" customHeight="1" x14ac:dyDescent="0.3">
      <c r="A22" s="338" t="s">
        <v>146</v>
      </c>
      <c r="B22" s="313"/>
      <c r="C22" s="337"/>
      <c r="D22" s="308"/>
      <c r="E22" s="337"/>
      <c r="F22" s="283"/>
      <c r="G22" s="331"/>
      <c r="H22" s="346"/>
      <c r="I22" s="185"/>
    </row>
    <row r="23" spans="1:9" ht="17.100000000000001" customHeight="1" x14ac:dyDescent="0.3">
      <c r="A23" s="338" t="s">
        <v>145</v>
      </c>
      <c r="B23" s="313"/>
      <c r="C23" s="337">
        <v>12974</v>
      </c>
      <c r="D23" s="308"/>
      <c r="E23" s="337">
        <v>3123</v>
      </c>
      <c r="F23" s="283"/>
      <c r="G23" s="313"/>
      <c r="H23" s="308"/>
      <c r="I23" s="185"/>
    </row>
    <row r="24" spans="1:9" ht="2.25" customHeight="1" x14ac:dyDescent="0.3">
      <c r="A24" s="313"/>
      <c r="B24" s="313"/>
      <c r="C24" s="340"/>
      <c r="D24" s="312"/>
      <c r="E24" s="340"/>
      <c r="F24" s="283"/>
      <c r="G24" s="313"/>
      <c r="H24" s="308"/>
      <c r="I24" s="185"/>
    </row>
    <row r="25" spans="1:9" ht="17.100000000000001" customHeight="1" x14ac:dyDescent="0.3">
      <c r="A25" s="334" t="s">
        <v>144</v>
      </c>
      <c r="B25" s="331"/>
      <c r="C25" s="339">
        <f>C23</f>
        <v>12974</v>
      </c>
      <c r="D25" s="346"/>
      <c r="E25" s="339">
        <f>E23</f>
        <v>3123</v>
      </c>
      <c r="F25" s="283"/>
      <c r="G25" s="331"/>
      <c r="H25" s="357"/>
      <c r="I25" s="185"/>
    </row>
    <row r="26" spans="1:9" ht="3" customHeight="1" x14ac:dyDescent="0.3">
      <c r="A26" s="313"/>
      <c r="B26" s="313"/>
      <c r="C26" s="340"/>
      <c r="D26" s="312"/>
      <c r="E26" s="340"/>
      <c r="F26" s="283"/>
      <c r="G26" s="283"/>
      <c r="H26" s="296"/>
    </row>
    <row r="27" spans="1:9" ht="17.100000000000001" customHeight="1" x14ac:dyDescent="0.3">
      <c r="A27" s="331" t="s">
        <v>143</v>
      </c>
      <c r="B27" s="356"/>
      <c r="C27" s="337"/>
      <c r="D27" s="308"/>
      <c r="E27" s="337"/>
      <c r="F27" s="283"/>
      <c r="G27" s="283"/>
      <c r="H27" s="296"/>
    </row>
    <row r="28" spans="1:9" ht="17.100000000000001" customHeight="1" x14ac:dyDescent="0.3">
      <c r="A28" s="331" t="s">
        <v>122</v>
      </c>
      <c r="B28" s="313"/>
      <c r="C28" s="339">
        <f>C25</f>
        <v>12974</v>
      </c>
      <c r="D28" s="346"/>
      <c r="E28" s="339">
        <f>E25</f>
        <v>3123</v>
      </c>
      <c r="F28" s="283"/>
      <c r="G28" s="283"/>
      <c r="H28" s="296"/>
    </row>
    <row r="29" spans="1:9" ht="3.75" customHeight="1" x14ac:dyDescent="0.3">
      <c r="A29" s="313"/>
      <c r="B29" s="313"/>
      <c r="C29" s="337"/>
      <c r="D29" s="308"/>
      <c r="E29" s="337"/>
      <c r="F29" s="283"/>
      <c r="G29" s="283"/>
      <c r="H29" s="296"/>
    </row>
    <row r="30" spans="1:9" ht="17.100000000000001" customHeight="1" x14ac:dyDescent="0.3">
      <c r="A30" s="338" t="s">
        <v>142</v>
      </c>
      <c r="B30" s="356"/>
      <c r="C30" s="337"/>
      <c r="D30" s="308"/>
      <c r="E30" s="337"/>
      <c r="F30" s="283"/>
      <c r="G30" s="283"/>
      <c r="H30" s="296"/>
    </row>
    <row r="31" spans="1:9" ht="17.100000000000001" customHeight="1" x14ac:dyDescent="0.3">
      <c r="A31" s="338" t="s">
        <v>141</v>
      </c>
      <c r="B31" s="313"/>
      <c r="C31" s="337">
        <v>310129</v>
      </c>
      <c r="D31" s="308"/>
      <c r="E31" s="337">
        <v>369439</v>
      </c>
      <c r="F31" s="283"/>
      <c r="G31" s="283"/>
      <c r="H31" s="296"/>
    </row>
    <row r="32" spans="1:9" ht="2.25" customHeight="1" x14ac:dyDescent="0.3">
      <c r="A32" s="313"/>
      <c r="B32" s="313"/>
      <c r="C32" s="340"/>
      <c r="D32" s="312"/>
      <c r="E32" s="340"/>
      <c r="F32" s="283"/>
      <c r="G32" s="283"/>
      <c r="H32" s="296"/>
    </row>
    <row r="33" spans="1:8" ht="17.100000000000001" customHeight="1" x14ac:dyDescent="0.3">
      <c r="A33" s="334" t="s">
        <v>140</v>
      </c>
      <c r="B33" s="313"/>
      <c r="C33" s="339">
        <f>C31</f>
        <v>310129</v>
      </c>
      <c r="D33" s="346"/>
      <c r="E33" s="339">
        <f>E31</f>
        <v>369439</v>
      </c>
      <c r="F33" s="283"/>
      <c r="G33" s="283"/>
      <c r="H33" s="296"/>
    </row>
    <row r="34" spans="1:8" ht="2.1" customHeight="1" x14ac:dyDescent="0.3">
      <c r="A34" s="334"/>
      <c r="B34" s="313"/>
      <c r="C34" s="354"/>
      <c r="D34" s="355"/>
      <c r="E34" s="354"/>
      <c r="F34" s="283"/>
      <c r="G34" s="283"/>
      <c r="H34" s="296"/>
    </row>
    <row r="35" spans="1:8" ht="17.100000000000001" customHeight="1" x14ac:dyDescent="0.3">
      <c r="A35" s="331" t="s">
        <v>139</v>
      </c>
      <c r="B35" s="313"/>
      <c r="C35" s="339">
        <f>C28+C33</f>
        <v>323103</v>
      </c>
      <c r="D35" s="346"/>
      <c r="E35" s="339">
        <f>E28+E33</f>
        <v>372562</v>
      </c>
      <c r="F35" s="283"/>
      <c r="G35" s="283"/>
      <c r="H35" s="296"/>
    </row>
    <row r="36" spans="1:8" ht="2.1" customHeight="1" x14ac:dyDescent="0.3">
      <c r="A36" s="331"/>
      <c r="B36" s="313"/>
      <c r="C36" s="354"/>
      <c r="D36" s="355"/>
      <c r="E36" s="354"/>
      <c r="F36" s="283"/>
      <c r="G36" s="283"/>
      <c r="H36" s="296"/>
    </row>
    <row r="37" spans="1:8" ht="17.100000000000001" customHeight="1" x14ac:dyDescent="0.3">
      <c r="A37" s="327" t="s">
        <v>138</v>
      </c>
      <c r="B37" s="328"/>
      <c r="C37" s="326">
        <f>C17+C35</f>
        <v>1313778</v>
      </c>
      <c r="D37" s="353"/>
      <c r="E37" s="326">
        <f>E17+E35</f>
        <v>1387844</v>
      </c>
      <c r="F37" s="283"/>
      <c r="G37" s="283"/>
      <c r="H37" s="296"/>
    </row>
    <row r="38" spans="1:8" ht="11.25" customHeight="1" x14ac:dyDescent="0.3">
      <c r="A38" s="351"/>
      <c r="B38" s="351"/>
      <c r="C38" s="337"/>
      <c r="D38" s="350"/>
      <c r="E38" s="337"/>
      <c r="F38" s="283"/>
      <c r="G38" s="283"/>
      <c r="H38" s="296"/>
    </row>
    <row r="39" spans="1:8" ht="17.100000000000001" customHeight="1" x14ac:dyDescent="0.3">
      <c r="A39" s="352" t="s">
        <v>137</v>
      </c>
      <c r="B39" s="313"/>
      <c r="C39" s="337"/>
      <c r="D39" s="308"/>
      <c r="E39" s="337"/>
      <c r="F39" s="283"/>
      <c r="G39" s="283"/>
      <c r="H39" s="296"/>
    </row>
    <row r="40" spans="1:8" ht="3" customHeight="1" x14ac:dyDescent="0.3">
      <c r="A40" s="313"/>
      <c r="B40" s="313"/>
      <c r="C40" s="337"/>
      <c r="D40" s="308"/>
      <c r="E40" s="337"/>
      <c r="F40" s="283"/>
      <c r="G40" s="283"/>
      <c r="H40" s="296"/>
    </row>
    <row r="41" spans="1:8" ht="17.100000000000001" customHeight="1" x14ac:dyDescent="0.3">
      <c r="A41" s="345" t="s">
        <v>136</v>
      </c>
      <c r="B41" s="351"/>
      <c r="C41" s="337"/>
      <c r="D41" s="350"/>
      <c r="E41" s="349"/>
      <c r="F41" s="283"/>
      <c r="G41" s="283"/>
      <c r="H41" s="296"/>
    </row>
    <row r="42" spans="1:8" ht="17.100000000000001" customHeight="1" x14ac:dyDescent="0.3">
      <c r="A42" s="348" t="s">
        <v>135</v>
      </c>
      <c r="B42" s="347"/>
      <c r="C42" s="337">
        <v>653716</v>
      </c>
      <c r="D42" s="308"/>
      <c r="E42" s="337">
        <v>550553</v>
      </c>
      <c r="F42" s="283"/>
      <c r="G42" s="283"/>
      <c r="H42" s="296"/>
    </row>
    <row r="43" spans="1:8" ht="17.100000000000001" customHeight="1" x14ac:dyDescent="0.3">
      <c r="A43" s="338" t="s">
        <v>134</v>
      </c>
      <c r="B43" s="313"/>
      <c r="C43" s="337">
        <v>2176</v>
      </c>
      <c r="D43" s="308"/>
      <c r="E43" s="337">
        <v>103163</v>
      </c>
      <c r="F43" s="283"/>
      <c r="G43" s="283"/>
      <c r="H43" s="296"/>
    </row>
    <row r="44" spans="1:8" ht="2.1" customHeight="1" x14ac:dyDescent="0.3">
      <c r="A44" s="313"/>
      <c r="B44" s="313"/>
      <c r="C44" s="340"/>
      <c r="D44" s="312"/>
      <c r="E44" s="340"/>
      <c r="F44" s="283"/>
      <c r="G44" s="283"/>
      <c r="H44" s="296"/>
    </row>
    <row r="45" spans="1:8" ht="17.100000000000001" customHeight="1" x14ac:dyDescent="0.3">
      <c r="A45" s="331" t="s">
        <v>133</v>
      </c>
      <c r="B45" s="313"/>
      <c r="C45" s="339">
        <f>C42+C43</f>
        <v>655892</v>
      </c>
      <c r="D45" s="346"/>
      <c r="E45" s="339">
        <f>E42+E43</f>
        <v>653716</v>
      </c>
      <c r="F45" s="283"/>
      <c r="G45" s="283"/>
      <c r="H45" s="296"/>
    </row>
    <row r="46" spans="1:8" ht="7.5" customHeight="1" x14ac:dyDescent="0.3">
      <c r="A46" s="313"/>
      <c r="B46" s="313"/>
      <c r="C46" s="337"/>
      <c r="D46" s="308"/>
      <c r="E46" s="337"/>
      <c r="F46" s="283"/>
      <c r="G46" s="283"/>
      <c r="H46" s="296"/>
    </row>
    <row r="47" spans="1:8" ht="17.100000000000001" customHeight="1" x14ac:dyDescent="0.3">
      <c r="A47" s="345" t="s">
        <v>132</v>
      </c>
      <c r="B47" s="313"/>
      <c r="C47" s="339">
        <v>77646</v>
      </c>
      <c r="D47" s="346" t="s">
        <v>2</v>
      </c>
      <c r="E47" s="339">
        <v>131115</v>
      </c>
      <c r="F47" s="283"/>
      <c r="G47" s="283"/>
      <c r="H47" s="296"/>
    </row>
    <row r="48" spans="1:8" ht="1.5" customHeight="1" x14ac:dyDescent="0.3">
      <c r="A48" s="313"/>
      <c r="B48" s="313"/>
      <c r="C48" s="337"/>
      <c r="D48" s="308"/>
      <c r="E48" s="337"/>
      <c r="F48" s="283"/>
      <c r="G48" s="283"/>
      <c r="H48" s="296"/>
    </row>
    <row r="49" spans="1:8" ht="17.100000000000001" customHeight="1" x14ac:dyDescent="0.3">
      <c r="A49" s="345" t="s">
        <v>131</v>
      </c>
      <c r="B49" s="331"/>
      <c r="C49" s="337"/>
      <c r="D49" s="308"/>
      <c r="E49" s="339"/>
      <c r="F49" s="283"/>
      <c r="G49" s="283"/>
      <c r="H49" s="296"/>
    </row>
    <row r="50" spans="1:8" ht="17.100000000000001" customHeight="1" x14ac:dyDescent="0.3">
      <c r="A50" s="345" t="s">
        <v>130</v>
      </c>
      <c r="B50" s="344"/>
      <c r="C50" s="343"/>
      <c r="D50" s="344"/>
      <c r="E50" s="343"/>
      <c r="F50" s="185"/>
    </row>
    <row r="51" spans="1:8" ht="17.100000000000001" customHeight="1" x14ac:dyDescent="0.3">
      <c r="A51" s="338" t="s">
        <v>129</v>
      </c>
      <c r="B51" s="185"/>
      <c r="C51" s="416"/>
      <c r="D51" s="185"/>
      <c r="E51" s="342"/>
      <c r="F51" s="185"/>
    </row>
    <row r="52" spans="1:8" ht="17.100000000000001" customHeight="1" x14ac:dyDescent="0.3">
      <c r="A52" s="338" t="s">
        <v>128</v>
      </c>
      <c r="B52" s="185"/>
      <c r="C52" s="337">
        <v>531125</v>
      </c>
      <c r="D52" s="313"/>
      <c r="E52" s="337">
        <v>554770</v>
      </c>
      <c r="F52" s="185"/>
    </row>
    <row r="53" spans="1:8" ht="2.1" customHeight="1" x14ac:dyDescent="0.3">
      <c r="A53" s="338"/>
      <c r="B53" s="185"/>
      <c r="C53" s="340"/>
      <c r="D53" s="341"/>
      <c r="E53" s="340"/>
      <c r="F53" s="185"/>
    </row>
    <row r="54" spans="1:8" ht="17.100000000000001" customHeight="1" x14ac:dyDescent="0.3">
      <c r="A54" s="334" t="s">
        <v>127</v>
      </c>
      <c r="B54" s="185"/>
      <c r="C54" s="339">
        <f>C52</f>
        <v>531125</v>
      </c>
      <c r="D54" s="313"/>
      <c r="E54" s="339">
        <f>E52</f>
        <v>554770</v>
      </c>
      <c r="F54" s="185"/>
    </row>
    <row r="55" spans="1:8" ht="4.5" customHeight="1" x14ac:dyDescent="0.3">
      <c r="A55" s="338"/>
      <c r="B55" s="185"/>
      <c r="C55" s="337"/>
      <c r="D55" s="313"/>
      <c r="E55" s="337"/>
      <c r="F55" s="185"/>
    </row>
    <row r="56" spans="1:8" ht="18.75" x14ac:dyDescent="0.3">
      <c r="A56" s="338" t="s">
        <v>126</v>
      </c>
      <c r="B56" s="185"/>
      <c r="C56" s="313"/>
      <c r="D56" s="313"/>
      <c r="E56" s="337"/>
      <c r="F56" s="185"/>
    </row>
    <row r="57" spans="1:8" ht="18.75" x14ac:dyDescent="0.3">
      <c r="A57" s="338" t="s">
        <v>125</v>
      </c>
      <c r="B57" s="185"/>
      <c r="C57" s="337">
        <v>49115</v>
      </c>
      <c r="D57" s="337"/>
      <c r="E57" s="337">
        <v>48243</v>
      </c>
      <c r="F57" s="185"/>
    </row>
    <row r="58" spans="1:8" ht="2.1" customHeight="1" x14ac:dyDescent="0.3">
      <c r="A58" s="336"/>
      <c r="C58" s="335"/>
      <c r="D58" s="335"/>
      <c r="E58" s="335">
        <v>101532</v>
      </c>
    </row>
    <row r="59" spans="1:8" ht="18.75" x14ac:dyDescent="0.3">
      <c r="A59" s="334" t="s">
        <v>124</v>
      </c>
      <c r="C59" s="330">
        <f>C57</f>
        <v>49115</v>
      </c>
      <c r="D59" s="330"/>
      <c r="E59" s="330">
        <f>E57</f>
        <v>48243</v>
      </c>
    </row>
    <row r="60" spans="1:8" ht="2.1" customHeight="1" x14ac:dyDescent="0.2">
      <c r="C60" s="417"/>
      <c r="D60" s="333"/>
      <c r="E60" s="333"/>
    </row>
    <row r="61" spans="1:8" ht="3" customHeight="1" x14ac:dyDescent="0.2">
      <c r="C61" s="418"/>
      <c r="D61" s="332"/>
      <c r="E61" s="332"/>
    </row>
    <row r="62" spans="1:8" ht="17.100000000000001" customHeight="1" x14ac:dyDescent="0.3">
      <c r="A62" s="331" t="s">
        <v>123</v>
      </c>
      <c r="C62" s="418"/>
      <c r="D62" s="332"/>
      <c r="E62" s="332"/>
    </row>
    <row r="63" spans="1:8" ht="17.100000000000001" customHeight="1" x14ac:dyDescent="0.3">
      <c r="A63" s="331" t="s">
        <v>122</v>
      </c>
      <c r="C63" s="330">
        <f>C54+C59</f>
        <v>580240</v>
      </c>
      <c r="D63" s="330"/>
      <c r="E63" s="330">
        <f>E54+E59</f>
        <v>603013</v>
      </c>
    </row>
    <row r="64" spans="1:8" ht="2.1" customHeight="1" x14ac:dyDescent="0.3">
      <c r="A64" s="311"/>
      <c r="C64" s="329"/>
      <c r="D64" s="329"/>
      <c r="E64" s="329"/>
    </row>
    <row r="65" spans="1:5" ht="19.5" x14ac:dyDescent="0.3">
      <c r="A65" s="327" t="s">
        <v>121</v>
      </c>
      <c r="B65" s="328"/>
      <c r="C65" s="326">
        <f>C45+C47+C63</f>
        <v>1313778</v>
      </c>
      <c r="D65" s="327"/>
      <c r="E65" s="326">
        <f>E45+E47+E63</f>
        <v>1387844</v>
      </c>
    </row>
    <row r="66" spans="1:5" ht="18.75" x14ac:dyDescent="0.3">
      <c r="A66" s="311"/>
    </row>
  </sheetData>
  <pageMargins left="0.39370078740157483" right="0" top="0.19685039370078741" bottom="0.59055118110236227" header="0.51181102362204722" footer="0.51181102362204722"/>
  <pageSetup paperSize="8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2"/>
  <sheetViews>
    <sheetView topLeftCell="A13" zoomScale="106" zoomScaleNormal="106" workbookViewId="0">
      <selection activeCell="O28" sqref="O28"/>
    </sheetView>
  </sheetViews>
  <sheetFormatPr defaultRowHeight="12.75" x14ac:dyDescent="0.2"/>
  <cols>
    <col min="1" max="1" width="34.7109375" customWidth="1"/>
    <col min="2" max="2" width="30" customWidth="1"/>
    <col min="3" max="3" width="3.5703125" customWidth="1"/>
    <col min="4" max="4" width="14.85546875" customWidth="1"/>
    <col min="5" max="5" width="6.5703125" customWidth="1"/>
    <col min="6" max="6" width="21.85546875" customWidth="1"/>
    <col min="7" max="7" width="1.7109375" customWidth="1"/>
    <col min="8" max="8" width="21.85546875" customWidth="1"/>
    <col min="12" max="12" width="0.7109375" customWidth="1"/>
    <col min="13" max="13" width="5.42578125" customWidth="1"/>
    <col min="17" max="17" width="3.7109375" customWidth="1"/>
    <col min="18" max="18" width="10.28515625" customWidth="1"/>
    <col min="19" max="19" width="0.42578125" customWidth="1"/>
  </cols>
  <sheetData>
    <row r="1" spans="1:19" ht="31.9" customHeight="1" x14ac:dyDescent="0.2"/>
    <row r="2" spans="1:19" ht="28.9" customHeight="1" x14ac:dyDescent="0.4">
      <c r="A2" s="391" t="s">
        <v>283</v>
      </c>
      <c r="B2" s="391"/>
      <c r="C2" s="391"/>
      <c r="D2" s="391"/>
      <c r="E2" s="391"/>
      <c r="F2" s="391"/>
      <c r="G2" s="390"/>
      <c r="H2" s="390"/>
      <c r="I2" s="390"/>
      <c r="J2" s="390"/>
      <c r="K2" s="390" t="s">
        <v>2</v>
      </c>
      <c r="L2" s="390"/>
      <c r="M2" s="390"/>
      <c r="N2" s="390"/>
      <c r="O2" s="390"/>
      <c r="P2" s="390"/>
      <c r="Q2" s="390"/>
      <c r="R2" s="324">
        <v>8</v>
      </c>
      <c r="S2" s="367"/>
    </row>
    <row r="3" spans="1:19" ht="6" customHeight="1" x14ac:dyDescent="0.35">
      <c r="A3" s="388"/>
      <c r="B3" s="370"/>
      <c r="C3" s="370"/>
      <c r="D3" s="370"/>
      <c r="E3" s="370"/>
      <c r="F3" s="370"/>
      <c r="J3" s="384"/>
    </row>
    <row r="4" spans="1:19" ht="23.25" customHeight="1" x14ac:dyDescent="0.35">
      <c r="A4" s="388"/>
      <c r="B4" s="370"/>
      <c r="C4" s="370"/>
      <c r="D4" s="370"/>
      <c r="E4" s="370"/>
      <c r="F4" s="370"/>
      <c r="J4" s="384"/>
    </row>
    <row r="5" spans="1:19" ht="21.75" customHeight="1" x14ac:dyDescent="0.35">
      <c r="A5" s="388"/>
      <c r="B5" s="370"/>
      <c r="C5" s="370"/>
      <c r="D5" s="370"/>
      <c r="E5" s="370"/>
      <c r="F5" s="365" t="s">
        <v>279</v>
      </c>
      <c r="G5" s="389"/>
      <c r="H5" s="365" t="s">
        <v>229</v>
      </c>
      <c r="J5" s="384"/>
    </row>
    <row r="6" spans="1:19" ht="12.75" customHeight="1" x14ac:dyDescent="0.35">
      <c r="A6" s="388"/>
      <c r="B6" s="370"/>
      <c r="C6" s="370"/>
      <c r="D6" s="370"/>
      <c r="E6" s="370"/>
      <c r="F6" s="365"/>
      <c r="G6" s="311"/>
      <c r="H6" s="317"/>
      <c r="J6" s="384"/>
    </row>
    <row r="7" spans="1:19" ht="21.75" customHeight="1" x14ac:dyDescent="0.35">
      <c r="A7" s="382" t="s">
        <v>178</v>
      </c>
      <c r="B7" s="387"/>
      <c r="C7" s="386"/>
      <c r="D7" s="370"/>
      <c r="E7" s="370"/>
      <c r="F7" s="365"/>
      <c r="G7" s="311"/>
      <c r="H7" s="317"/>
      <c r="J7" s="384"/>
    </row>
    <row r="8" spans="1:19" ht="20.100000000000001" customHeight="1" x14ac:dyDescent="0.35">
      <c r="A8" s="317" t="s">
        <v>177</v>
      </c>
      <c r="B8" s="370"/>
      <c r="C8" s="370"/>
      <c r="D8" s="370"/>
      <c r="E8" s="370"/>
      <c r="F8" s="385"/>
      <c r="J8" s="384"/>
    </row>
    <row r="9" spans="1:19" ht="20.100000000000001" customHeight="1" x14ac:dyDescent="0.35">
      <c r="A9" s="317" t="s">
        <v>176</v>
      </c>
      <c r="B9" s="311"/>
      <c r="C9" s="370"/>
      <c r="D9" s="370"/>
      <c r="E9" s="370"/>
      <c r="F9" s="385"/>
      <c r="J9" s="384"/>
    </row>
    <row r="10" spans="1:19" ht="20.100000000000001" customHeight="1" x14ac:dyDescent="0.3">
      <c r="A10" s="317" t="s">
        <v>175</v>
      </c>
      <c r="B10" s="311"/>
      <c r="C10" s="373"/>
      <c r="D10" s="321"/>
      <c r="E10" s="311"/>
      <c r="F10" s="372">
        <v>595724</v>
      </c>
      <c r="G10" s="311"/>
      <c r="H10" s="372">
        <v>673925</v>
      </c>
      <c r="I10" s="371"/>
      <c r="J10" s="371"/>
    </row>
    <row r="11" spans="1:19" ht="2.25" customHeight="1" x14ac:dyDescent="0.3">
      <c r="A11" s="311"/>
      <c r="B11" s="311"/>
      <c r="C11" s="373"/>
      <c r="D11" s="321"/>
      <c r="E11" s="311"/>
      <c r="F11" s="383"/>
      <c r="G11" s="374"/>
      <c r="H11" s="383"/>
      <c r="I11" s="371"/>
      <c r="J11" s="371"/>
    </row>
    <row r="12" spans="1:19" ht="20.100000000000001" customHeight="1" x14ac:dyDescent="0.3">
      <c r="A12" s="317" t="s">
        <v>174</v>
      </c>
      <c r="B12" s="317"/>
      <c r="C12" s="373"/>
      <c r="D12" s="321"/>
      <c r="E12" s="311"/>
      <c r="F12" s="379"/>
      <c r="G12" s="311"/>
      <c r="H12" s="379"/>
      <c r="I12" s="371"/>
      <c r="J12" s="371"/>
    </row>
    <row r="13" spans="1:19" ht="20.100000000000001" customHeight="1" x14ac:dyDescent="0.3">
      <c r="A13" s="317" t="s">
        <v>173</v>
      </c>
      <c r="B13" s="317"/>
      <c r="C13" s="373"/>
      <c r="D13" s="321"/>
      <c r="E13" s="311"/>
      <c r="F13" s="372">
        <v>595724</v>
      </c>
      <c r="G13" s="311"/>
      <c r="H13" s="372">
        <v>673925</v>
      </c>
      <c r="I13" s="371"/>
      <c r="J13" s="371"/>
    </row>
    <row r="14" spans="1:19" ht="2.25" customHeight="1" x14ac:dyDescent="0.3">
      <c r="A14" s="317"/>
      <c r="B14" s="317"/>
      <c r="C14" s="373"/>
      <c r="D14" s="321"/>
      <c r="E14" s="311"/>
      <c r="F14" s="335"/>
      <c r="G14" s="374"/>
      <c r="H14" s="335"/>
      <c r="I14" s="371"/>
      <c r="J14" s="371"/>
    </row>
    <row r="15" spans="1:19" ht="21.75" customHeight="1" x14ac:dyDescent="0.3">
      <c r="A15" s="317" t="s">
        <v>172</v>
      </c>
      <c r="B15" s="317"/>
      <c r="C15" s="373"/>
      <c r="D15" s="321"/>
      <c r="E15" s="311"/>
      <c r="F15" s="372">
        <f>F13</f>
        <v>595724</v>
      </c>
      <c r="G15" s="311"/>
      <c r="H15" s="372">
        <v>673925</v>
      </c>
      <c r="I15" s="371"/>
      <c r="J15" s="371"/>
    </row>
    <row r="16" spans="1:19" ht="21.75" customHeight="1" x14ac:dyDescent="0.3">
      <c r="A16" s="317"/>
      <c r="B16" s="317"/>
      <c r="C16" s="373"/>
      <c r="D16" s="321"/>
      <c r="E16" s="311"/>
      <c r="F16" s="379"/>
      <c r="G16" s="311"/>
      <c r="H16" s="379"/>
      <c r="I16" s="371"/>
      <c r="J16" s="371"/>
    </row>
    <row r="17" spans="1:10" ht="21.75" customHeight="1" x14ac:dyDescent="0.35">
      <c r="A17" s="382" t="s">
        <v>171</v>
      </c>
      <c r="B17" s="381"/>
      <c r="C17" s="380"/>
      <c r="D17" s="321"/>
      <c r="E17" s="311"/>
      <c r="F17" s="379"/>
      <c r="G17" s="311"/>
      <c r="H17" s="379"/>
      <c r="I17" s="371"/>
      <c r="J17" s="371"/>
    </row>
    <row r="18" spans="1:10" ht="21.75" customHeight="1" x14ac:dyDescent="0.3">
      <c r="A18" s="317" t="s">
        <v>170</v>
      </c>
      <c r="B18" s="311"/>
      <c r="C18" s="373"/>
      <c r="D18" s="321"/>
      <c r="E18" s="311"/>
      <c r="F18" s="337"/>
      <c r="G18" s="311"/>
      <c r="H18" s="337"/>
      <c r="I18" s="371"/>
      <c r="J18" s="371"/>
    </row>
    <row r="19" spans="1:10" ht="18" customHeight="1" x14ac:dyDescent="0.3">
      <c r="A19" s="316" t="s">
        <v>169</v>
      </c>
      <c r="B19" s="311"/>
      <c r="C19" s="378"/>
      <c r="D19" s="377"/>
      <c r="E19" s="311"/>
      <c r="F19" s="337">
        <v>128640</v>
      </c>
      <c r="G19" s="311"/>
      <c r="H19" s="337">
        <v>123254</v>
      </c>
      <c r="I19" s="371"/>
      <c r="J19" s="371"/>
    </row>
    <row r="20" spans="1:10" ht="18" customHeight="1" x14ac:dyDescent="0.3">
      <c r="A20" s="311" t="s">
        <v>168</v>
      </c>
      <c r="B20" s="311"/>
      <c r="C20" s="373"/>
      <c r="D20" s="311"/>
      <c r="E20" s="373"/>
      <c r="F20" s="337">
        <v>41575</v>
      </c>
      <c r="G20" s="311"/>
      <c r="H20" s="337">
        <v>40044</v>
      </c>
      <c r="I20" s="371"/>
      <c r="J20" s="371"/>
    </row>
    <row r="21" spans="1:10" ht="18" customHeight="1" x14ac:dyDescent="0.3">
      <c r="A21" s="311" t="s">
        <v>167</v>
      </c>
      <c r="B21" s="311"/>
      <c r="C21" s="373"/>
      <c r="D21" s="311"/>
      <c r="E21" s="311"/>
      <c r="F21" s="337">
        <v>15918</v>
      </c>
      <c r="G21" s="311">
        <v>500</v>
      </c>
      <c r="H21" s="337">
        <v>8716</v>
      </c>
      <c r="I21" s="371"/>
      <c r="J21" s="371"/>
    </row>
    <row r="22" spans="1:10" ht="18" customHeight="1" x14ac:dyDescent="0.3">
      <c r="A22" s="311" t="s">
        <v>166</v>
      </c>
      <c r="B22" s="311"/>
      <c r="C22" s="373"/>
      <c r="D22" s="311"/>
      <c r="E22" s="311"/>
      <c r="F22" s="337">
        <v>4396</v>
      </c>
      <c r="G22" s="311"/>
      <c r="H22" s="337">
        <v>3613</v>
      </c>
      <c r="I22" s="371"/>
      <c r="J22" s="371"/>
    </row>
    <row r="23" spans="1:10" ht="18" customHeight="1" x14ac:dyDescent="0.3">
      <c r="A23" s="311" t="s">
        <v>190</v>
      </c>
      <c r="B23" s="311"/>
      <c r="C23" s="373"/>
      <c r="D23" s="311"/>
      <c r="E23" s="311"/>
      <c r="F23" s="337">
        <v>1215</v>
      </c>
      <c r="G23" s="311"/>
      <c r="H23" s="337">
        <v>85</v>
      </c>
      <c r="I23" s="371"/>
      <c r="J23" s="371"/>
    </row>
    <row r="24" spans="1:10" ht="2.25" customHeight="1" x14ac:dyDescent="0.3">
      <c r="A24" s="311"/>
      <c r="B24" s="311"/>
      <c r="C24" s="373"/>
      <c r="D24" s="311"/>
      <c r="E24" s="311"/>
      <c r="F24" s="340"/>
      <c r="G24" s="374"/>
      <c r="H24" s="340"/>
      <c r="I24" s="371"/>
      <c r="J24" s="371"/>
    </row>
    <row r="25" spans="1:10" ht="18" customHeight="1" x14ac:dyDescent="0.3">
      <c r="A25" s="317" t="s">
        <v>165</v>
      </c>
      <c r="B25" s="317"/>
      <c r="C25" s="376"/>
      <c r="D25" s="317"/>
      <c r="E25" s="317"/>
      <c r="F25" s="330">
        <f>F19+F20+F21+F22+F23</f>
        <v>191744</v>
      </c>
      <c r="G25" s="317"/>
      <c r="H25" s="330">
        <f>H19+H20+H21+H22+H23</f>
        <v>175712</v>
      </c>
      <c r="I25" s="371"/>
      <c r="J25" s="371"/>
    </row>
    <row r="26" spans="1:10" ht="3.75" customHeight="1" x14ac:dyDescent="0.3">
      <c r="A26" s="311"/>
      <c r="B26" s="311"/>
      <c r="C26" s="373"/>
      <c r="D26" s="311"/>
      <c r="E26" s="311"/>
      <c r="F26" s="372"/>
      <c r="G26" s="311"/>
      <c r="H26" s="372"/>
      <c r="I26" s="371"/>
      <c r="J26" s="371"/>
    </row>
    <row r="27" spans="1:10" ht="18" customHeight="1" x14ac:dyDescent="0.3">
      <c r="A27" s="311" t="s">
        <v>164</v>
      </c>
      <c r="B27" s="311"/>
      <c r="C27" s="375"/>
      <c r="D27" s="321"/>
      <c r="E27" s="311"/>
      <c r="F27" s="372"/>
      <c r="G27" s="311"/>
      <c r="H27" s="372"/>
      <c r="I27" s="371"/>
      <c r="J27" s="371"/>
    </row>
    <row r="28" spans="1:10" ht="18" customHeight="1" x14ac:dyDescent="0.3">
      <c r="A28" s="311" t="s">
        <v>163</v>
      </c>
      <c r="B28" s="311"/>
      <c r="C28" s="375"/>
      <c r="D28" s="311"/>
      <c r="E28" s="311"/>
      <c r="F28" s="372">
        <v>34367</v>
      </c>
      <c r="G28" s="311"/>
      <c r="H28" s="372">
        <v>13752</v>
      </c>
      <c r="I28" s="371"/>
      <c r="J28" s="371"/>
    </row>
    <row r="29" spans="1:10" ht="2.25" customHeight="1" x14ac:dyDescent="0.3">
      <c r="A29" s="311"/>
      <c r="B29" s="311"/>
      <c r="C29" s="375"/>
      <c r="D29" s="311"/>
      <c r="E29" s="311"/>
      <c r="F29" s="335"/>
      <c r="G29" s="374"/>
      <c r="H29" s="335"/>
      <c r="I29" s="371"/>
      <c r="J29" s="371"/>
    </row>
    <row r="30" spans="1:10" ht="20.100000000000001" customHeight="1" x14ac:dyDescent="0.3">
      <c r="A30" s="317" t="s">
        <v>162</v>
      </c>
      <c r="B30" s="317"/>
      <c r="C30" s="419"/>
      <c r="D30" s="420"/>
      <c r="E30" s="365"/>
      <c r="F30" s="330">
        <f>F28</f>
        <v>34367</v>
      </c>
      <c r="G30" s="317">
        <v>1752</v>
      </c>
      <c r="H30" s="330">
        <f>H28</f>
        <v>13752</v>
      </c>
      <c r="I30" s="371"/>
      <c r="J30" s="371"/>
    </row>
    <row r="31" spans="1:10" ht="3" customHeight="1" x14ac:dyDescent="0.3">
      <c r="A31" s="311"/>
      <c r="B31" s="311"/>
      <c r="C31" s="375"/>
      <c r="D31" s="421"/>
      <c r="E31" s="422"/>
      <c r="F31" s="372"/>
      <c r="G31" s="311"/>
      <c r="H31" s="372"/>
      <c r="I31" s="371"/>
      <c r="J31" s="371"/>
    </row>
    <row r="32" spans="1:10" ht="18" customHeight="1" x14ac:dyDescent="0.3">
      <c r="A32" s="311" t="s">
        <v>161</v>
      </c>
      <c r="B32" s="311"/>
      <c r="C32" s="375"/>
      <c r="D32" s="421"/>
      <c r="E32" s="422"/>
      <c r="F32" s="372">
        <v>367437</v>
      </c>
      <c r="G32" s="311"/>
      <c r="H32" s="372">
        <v>381298</v>
      </c>
      <c r="I32" s="371"/>
      <c r="J32" s="371"/>
    </row>
    <row r="33" spans="1:10" ht="2.25" customHeight="1" x14ac:dyDescent="0.3">
      <c r="A33" s="423"/>
      <c r="B33" s="424"/>
      <c r="C33" s="375"/>
      <c r="D33" s="321"/>
      <c r="E33" s="422"/>
      <c r="F33" s="335"/>
      <c r="G33" s="374"/>
      <c r="H33" s="335"/>
      <c r="I33" s="371"/>
      <c r="J33" s="371"/>
    </row>
    <row r="34" spans="1:10" ht="20.100000000000001" customHeight="1" x14ac:dyDescent="0.3">
      <c r="A34" s="424" t="s">
        <v>160</v>
      </c>
      <c r="B34" s="424"/>
      <c r="C34" s="375"/>
      <c r="D34" s="321"/>
      <c r="E34" s="422"/>
      <c r="F34" s="330">
        <f>F25+F30+F32</f>
        <v>593548</v>
      </c>
      <c r="G34" s="317"/>
      <c r="H34" s="330">
        <f>H25+H30+H32</f>
        <v>570762</v>
      </c>
      <c r="I34" s="371"/>
      <c r="J34" s="371"/>
    </row>
    <row r="35" spans="1:10" ht="12" customHeight="1" x14ac:dyDescent="0.3">
      <c r="A35" s="424"/>
      <c r="B35" s="424"/>
      <c r="C35" s="375"/>
      <c r="D35" s="321"/>
      <c r="E35" s="422"/>
      <c r="F35" s="330"/>
      <c r="G35" s="317"/>
      <c r="H35" s="330"/>
      <c r="I35" s="371"/>
      <c r="J35" s="371"/>
    </row>
    <row r="36" spans="1:10" ht="20.100000000000001" customHeight="1" x14ac:dyDescent="0.3">
      <c r="A36" s="424" t="s">
        <v>191</v>
      </c>
      <c r="B36" s="424"/>
      <c r="C36" s="375"/>
      <c r="D36" s="321"/>
      <c r="E36" s="422"/>
      <c r="F36" s="330">
        <f>F15-F34</f>
        <v>2176</v>
      </c>
      <c r="G36" s="317"/>
      <c r="H36" s="330">
        <f>H15-H34</f>
        <v>103163</v>
      </c>
      <c r="I36" s="371"/>
      <c r="J36" s="371"/>
    </row>
    <row r="37" spans="1:10" ht="3" customHeight="1" x14ac:dyDescent="0.3">
      <c r="A37" s="311"/>
      <c r="B37" s="311"/>
      <c r="C37" s="373"/>
      <c r="D37" s="321"/>
      <c r="E37" s="311"/>
      <c r="F37" s="335"/>
      <c r="G37" s="374"/>
      <c r="H37" s="335"/>
      <c r="I37" s="371"/>
      <c r="J37" s="371"/>
    </row>
    <row r="38" spans="1:10" ht="5.0999999999999996" customHeight="1" x14ac:dyDescent="0.3">
      <c r="A38" s="311"/>
      <c r="B38" s="311"/>
      <c r="C38" s="373"/>
      <c r="D38" s="321"/>
      <c r="E38" s="311"/>
      <c r="F38" s="372"/>
      <c r="G38" s="311"/>
      <c r="H38" s="372"/>
      <c r="I38" s="371"/>
      <c r="J38" s="371"/>
    </row>
    <row r="39" spans="1:10" ht="18.75" x14ac:dyDescent="0.3">
      <c r="A39" s="311" t="s">
        <v>192</v>
      </c>
      <c r="B39" s="311"/>
      <c r="C39" s="311"/>
      <c r="D39" s="311"/>
      <c r="E39" s="311"/>
      <c r="F39" s="330">
        <f>F36</f>
        <v>2176</v>
      </c>
      <c r="G39" s="317"/>
      <c r="H39" s="330">
        <f>H36</f>
        <v>103163</v>
      </c>
      <c r="I39" s="371"/>
      <c r="J39" s="371"/>
    </row>
    <row r="40" spans="1:10" ht="3" customHeight="1" x14ac:dyDescent="0.3">
      <c r="A40" s="311"/>
      <c r="B40" s="311"/>
      <c r="C40" s="311"/>
      <c r="D40" s="311"/>
      <c r="E40" s="311"/>
      <c r="F40" s="425"/>
      <c r="G40" s="329"/>
      <c r="H40" s="425"/>
      <c r="I40" s="371"/>
      <c r="J40" s="371"/>
    </row>
    <row r="41" spans="1:10" x14ac:dyDescent="0.2">
      <c r="F41" s="426"/>
      <c r="G41" s="370"/>
      <c r="H41" s="426"/>
    </row>
    <row r="42" spans="1:10" ht="18.75" customHeight="1" x14ac:dyDescent="0.35">
      <c r="A42" s="427" t="s">
        <v>159</v>
      </c>
      <c r="B42" s="428"/>
      <c r="C42" s="428"/>
      <c r="D42" s="428"/>
      <c r="E42" s="428"/>
      <c r="F42" s="429">
        <f>F39</f>
        <v>2176</v>
      </c>
      <c r="G42" s="427"/>
      <c r="H42" s="429">
        <f>H39</f>
        <v>103163</v>
      </c>
    </row>
  </sheetData>
  <pageMargins left="0.59055118110236227" right="0" top="0.19685039370078741" bottom="0.19685039370078741" header="0.51181102362204722" footer="0.51181102362204722"/>
  <pageSetup paperSize="8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4513-4A85-456F-8C0A-4F02C9C0DD61}">
  <dimension ref="A1:H24"/>
  <sheetViews>
    <sheetView workbookViewId="0">
      <selection activeCell="H20" sqref="H20"/>
    </sheetView>
  </sheetViews>
  <sheetFormatPr defaultRowHeight="12.75" x14ac:dyDescent="0.2"/>
  <cols>
    <col min="1" max="1" width="0.42578125" customWidth="1"/>
    <col min="2" max="2" width="77.28515625" customWidth="1"/>
    <col min="3" max="3" width="21.7109375" customWidth="1"/>
    <col min="4" max="4" width="14.5703125" customWidth="1"/>
    <col min="5" max="5" width="59" customWidth="1"/>
    <col min="6" max="6" width="9.140625" customWidth="1"/>
    <col min="9" max="9" width="0.7109375" customWidth="1"/>
  </cols>
  <sheetData>
    <row r="1" spans="1:8" ht="56.85" customHeight="1" x14ac:dyDescent="0.2"/>
    <row r="2" spans="1:8" ht="27" customHeight="1" x14ac:dyDescent="0.4">
      <c r="B2" s="670" t="s">
        <v>288</v>
      </c>
      <c r="C2" s="671"/>
      <c r="D2" s="671"/>
      <c r="E2" s="671"/>
      <c r="F2" s="406" t="s">
        <v>2</v>
      </c>
      <c r="G2" s="406" t="s">
        <v>2</v>
      </c>
      <c r="H2" s="406">
        <v>9</v>
      </c>
    </row>
    <row r="3" spans="1:8" ht="27" customHeight="1" thickBot="1" x14ac:dyDescent="0.25">
      <c r="B3" s="509"/>
      <c r="C3" s="509"/>
      <c r="D3" s="509"/>
    </row>
    <row r="4" spans="1:8" ht="27" customHeight="1" x14ac:dyDescent="0.4">
      <c r="A4" s="510"/>
      <c r="B4" s="665" t="s">
        <v>189</v>
      </c>
      <c r="C4" s="665"/>
      <c r="D4" s="666"/>
    </row>
    <row r="5" spans="1:8" ht="27" customHeight="1" x14ac:dyDescent="0.3">
      <c r="A5" s="510"/>
      <c r="B5" s="498" t="s">
        <v>188</v>
      </c>
      <c r="C5" s="405">
        <v>503499</v>
      </c>
      <c r="D5" s="503">
        <v>0.70630000000000004</v>
      </c>
    </row>
    <row r="6" spans="1:8" ht="27" customHeight="1" x14ac:dyDescent="0.3">
      <c r="A6" s="510"/>
      <c r="B6" s="498" t="s">
        <v>187</v>
      </c>
      <c r="C6" s="405">
        <v>79768.05</v>
      </c>
      <c r="D6" s="503">
        <v>0.1119</v>
      </c>
    </row>
    <row r="7" spans="1:8" ht="27" customHeight="1" x14ac:dyDescent="0.3">
      <c r="A7" s="510"/>
      <c r="B7" s="498" t="s">
        <v>186</v>
      </c>
      <c r="C7" s="402">
        <v>67074.929999999993</v>
      </c>
      <c r="D7" s="503">
        <v>9.4E-2</v>
      </c>
    </row>
    <row r="8" spans="1:8" ht="27" customHeight="1" x14ac:dyDescent="0.3">
      <c r="A8" s="510"/>
      <c r="B8" s="499" t="s">
        <v>185</v>
      </c>
      <c r="C8" s="400">
        <v>0</v>
      </c>
      <c r="D8" s="504">
        <v>0</v>
      </c>
    </row>
    <row r="9" spans="1:8" ht="27" customHeight="1" thickBot="1" x14ac:dyDescent="0.35">
      <c r="A9" s="510"/>
      <c r="B9" s="500" t="s">
        <v>184</v>
      </c>
      <c r="C9" s="396">
        <v>60291</v>
      </c>
      <c r="D9" s="505">
        <v>8.4599999999999995E-2</v>
      </c>
    </row>
    <row r="10" spans="1:8" ht="27" customHeight="1" thickTop="1" x14ac:dyDescent="0.3">
      <c r="A10" s="510"/>
      <c r="B10" s="498" t="s">
        <v>284</v>
      </c>
      <c r="C10" s="398">
        <f>(C5+C6+C7+C8+C9)</f>
        <v>710632.98</v>
      </c>
      <c r="D10" s="506">
        <f>SUM(D5:D9)</f>
        <v>0.99680000000000002</v>
      </c>
    </row>
    <row r="11" spans="1:8" ht="27" customHeight="1" thickBot="1" x14ac:dyDescent="0.35">
      <c r="A11" s="510"/>
      <c r="B11" s="501" t="s">
        <v>285</v>
      </c>
      <c r="C11" s="400">
        <v>2286.79</v>
      </c>
      <c r="D11" s="504">
        <v>3.2000000000000002E-3</v>
      </c>
    </row>
    <row r="12" spans="1:8" ht="27" customHeight="1" thickTop="1" thickBot="1" x14ac:dyDescent="0.4">
      <c r="B12" s="395" t="s">
        <v>289</v>
      </c>
      <c r="C12" s="394">
        <f>SUM(C10:C11)</f>
        <v>712919.77</v>
      </c>
      <c r="D12" s="507">
        <f>D10+D11</f>
        <v>1</v>
      </c>
    </row>
    <row r="13" spans="1:8" ht="27" customHeight="1" thickBot="1" x14ac:dyDescent="0.4">
      <c r="B13" s="615" t="s">
        <v>290</v>
      </c>
      <c r="C13" s="620">
        <v>238323.21</v>
      </c>
      <c r="D13" s="617"/>
    </row>
    <row r="14" spans="1:8" ht="27" customHeight="1" thickBot="1" x14ac:dyDescent="0.4">
      <c r="B14" s="614" t="s">
        <v>291</v>
      </c>
      <c r="C14" s="392">
        <f>C12+C13</f>
        <v>951242.98</v>
      </c>
      <c r="D14" s="618"/>
      <c r="E14" s="619"/>
    </row>
    <row r="15" spans="1:8" ht="27" customHeight="1" thickBot="1" x14ac:dyDescent="0.25">
      <c r="B15" s="616"/>
      <c r="C15" s="616"/>
      <c r="D15" s="616"/>
    </row>
    <row r="16" spans="1:8" ht="27" customHeight="1" x14ac:dyDescent="0.4">
      <c r="B16" s="667" t="s">
        <v>183</v>
      </c>
      <c r="C16" s="668"/>
      <c r="D16" s="669"/>
    </row>
    <row r="17" spans="2:4" ht="27" customHeight="1" x14ac:dyDescent="0.3">
      <c r="B17" s="404" t="s">
        <v>182</v>
      </c>
      <c r="C17" s="402">
        <v>518388.26</v>
      </c>
      <c r="D17" s="502">
        <v>0.72130000000000005</v>
      </c>
    </row>
    <row r="18" spans="2:4" ht="27" customHeight="1" x14ac:dyDescent="0.3">
      <c r="B18" s="403" t="s">
        <v>181</v>
      </c>
      <c r="C18" s="402">
        <v>76834.929999999993</v>
      </c>
      <c r="D18" s="503">
        <v>0.1069</v>
      </c>
    </row>
    <row r="19" spans="2:4" ht="27" customHeight="1" x14ac:dyDescent="0.3">
      <c r="B19" s="401" t="s">
        <v>180</v>
      </c>
      <c r="C19" s="400">
        <v>23645.439999999999</v>
      </c>
      <c r="D19" s="504">
        <v>3.2800000000000003E-2</v>
      </c>
    </row>
    <row r="20" spans="2:4" ht="27" customHeight="1" thickBot="1" x14ac:dyDescent="0.35">
      <c r="B20" s="397" t="s">
        <v>179</v>
      </c>
      <c r="C20" s="396">
        <v>60291</v>
      </c>
      <c r="D20" s="505">
        <v>8.3900000000000002E-2</v>
      </c>
    </row>
    <row r="21" spans="2:4" ht="27" customHeight="1" thickTop="1" x14ac:dyDescent="0.3">
      <c r="B21" s="399" t="s">
        <v>295</v>
      </c>
      <c r="C21" s="398">
        <f>(C17+C18+C19+C20)</f>
        <v>679159.62999999989</v>
      </c>
      <c r="D21" s="506">
        <f>SUM(D17:D20)</f>
        <v>0.94490000000000007</v>
      </c>
    </row>
    <row r="22" spans="2:4" ht="27" customHeight="1" thickBot="1" x14ac:dyDescent="0.35">
      <c r="B22" s="397" t="s">
        <v>286</v>
      </c>
      <c r="C22" s="396">
        <v>39600.449999999997</v>
      </c>
      <c r="D22" s="505">
        <v>5.5100000000000003E-2</v>
      </c>
    </row>
    <row r="23" spans="2:4" ht="27" customHeight="1" thickTop="1" thickBot="1" x14ac:dyDescent="0.4">
      <c r="B23" s="395" t="s">
        <v>96</v>
      </c>
      <c r="C23" s="394">
        <f>SUM(C21:C22)</f>
        <v>718760.07999999984</v>
      </c>
      <c r="D23" s="507">
        <f>SUM(D21:D22)</f>
        <v>1</v>
      </c>
    </row>
    <row r="24" spans="2:4" ht="27" customHeight="1" thickBot="1" x14ac:dyDescent="0.4">
      <c r="B24" s="393" t="s">
        <v>287</v>
      </c>
      <c r="C24" s="392">
        <f>(C14-C23)</f>
        <v>232482.90000000014</v>
      </c>
      <c r="D24" s="508"/>
    </row>
  </sheetData>
  <mergeCells count="3">
    <mergeCell ref="B4:D4"/>
    <mergeCell ref="B16:D16"/>
    <mergeCell ref="B2:E2"/>
  </mergeCells>
  <pageMargins left="0.59055118110236227" right="0" top="0.19685039370078741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D A A B Q S w M E F A A C A A g A N l M 6 V o z b j 3 S m A A A A 9 w A A A B I A H A B D b 2 5 m a W c v U G F j a 2 F n Z S 5 4 b W w g o h g A K K A U A A A A A A A A A A A A A A A A A A A A A A A A A A A A h Y / N C o J A H M T v Q e 8 g e 3 e / p I v 8 X Q + d g o S g i K 6 L L r q k a 7 h r 6 7 t 1 6 J F 6 h Z S y u n W c m R / M z O N 2 h 3 R o 6 u C q O q t b k y C G K Q q s k 6 a Q d W t U g k y L U r F c w E 7 m Z 1 m q Y K S N j Q d b J K h y 7 h I T 4 r 3 H P s J t V x J O K S O n b L v P K 9 V I 9 I H 1 f z j U Z q r N F R J w f K 0 R H D P G 8 Y p H m A K Z T c i 0 + Q J 8 H D y l P y a s + 9 r 1 n R L a h Z s D k F k C e X 8 Q T 1 B L A w Q U A A I A C A A 2 U z p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N l M 6 V h x Q y a C 8 A A A A F g E A A B M A H A B G b 3 J t d W x h c y 9 T Z W N 0 a W 9 u M S 5 t I K I Y A C i g F A A A A A A A A A A A A A A A A A A A A A A A A A A A A H W O M Q v C Q A y F 9 4 L / I Z y L Q h H q W h y k d F R B D x y K w 7 V G P X p N y j U F p f S / e 6 C C C G Y J 5 H t 5 7 3 V Y i W W C w 2 s n a R R 1 N + P x D N q U 6 J x J Y A U O Z R J B m J 2 3 V 0 s Y T v m 9 Q r f I e u + R 5 M i + L p n r 2 X w o t q b B l f o 8 q 9 N Y Z E w S R K f 4 5 T F V G z 7 b i 6 2 M M I h t W Q W 7 o H e 4 0 N 5 Q d 2 H f Z O z 6 h v S j x W 7 2 z o y H Q e V b v V / r X M U g A Y H g X c Y Y B h X k T B T S 3 o D 6 p k T / j Z Y / a J x P I k v / C q V P U E s B A i 0 A F A A C A A g A N l M 6 V o z b j 3 S m A A A A 9 w A A A B I A A A A A A A A A A A A A A A A A A A A A A E N v b m Z p Z y 9 Q Y W N r Y W d l L n h t b F B L A Q I t A B Q A A g A I A D Z T O l Z T c j g s m w A A A O E A A A A T A A A A A A A A A A A A A A A A A P I A A A B b Q 2 9 u d G V u d F 9 U e X B l c 1 0 u e G 1 s U E s B A i 0 A F A A C A A g A N l M 6 V h x Q y a C 8 A A A A F g E A A B M A A A A A A A A A A A A A A A A A 2 g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Q k A A A A A A A D z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V G F i Z W x s Y T E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6 a W 9 u Z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y N l Q w O D o 1 N j o 0 M y 4 x N D A y M T Y 1 W i I g L z 4 8 R W 5 0 c n k g V H l w Z T 0 i R m l s b E N v b H V t b l R 5 c G V z I i B W Y W x 1 Z T 0 i c 0 J n V U Y i I C 8 + P E V u d H J 5 I F R 5 c G U 9 I k Z p b G x D b 2 x 1 b W 5 O Y W 1 l c y I g V m F s d W U 9 I n N b J n F 1 b 3 Q 7 R U 5 U U k F U R S Z x d W 9 0 O y w m c X V v d D t D b 2 x v b m 5 h M S Z x d W 9 0 O y w m c X V v d D t D b 2 x v b m 5 h M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Y T E v Q X V 0 b 1 J l b W 9 2 Z W R D b 2 x 1 b W 5 z M S 5 7 R U 5 U U k F U R S w w f S Z x d W 9 0 O y w m c X V v d D t T Z W N 0 a W 9 u M S 9 U Y W J l b G x h M S 9 B d X R v U m V t b 3 Z l Z E N v b H V t b n M x L n t D b 2 x v b m 5 h M S w x f S Z x d W 9 0 O y w m c X V v d D t T Z W N 0 a W 9 u M S 9 U Y W J l b G x h M S 9 B d X R v U m V t b 3 Z l Z E N v b H V t b n M x L n t D b 2 x v b m 5 h M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x h M S 9 B d X R v U m V t b 3 Z l Z E N v b H V t b n M x L n t F T l R S Q V R F L D B 9 J n F 1 b 3 Q 7 L C Z x d W 9 0 O 1 N l Y 3 R p b 2 4 x L 1 R h Y m V s b G E x L 0 F 1 d G 9 S Z W 1 v d m V k Q 2 9 s d W 1 u c z E u e 0 N v b G 9 u b m E x L D F 9 J n F 1 b 3 Q 7 L C Z x d W 9 0 O 1 N l Y 3 R p b 2 4 x L 1 R h Y m V s b G E x L 0 F 1 d G 9 S Z W 1 v d m V k Q 2 9 s d W 1 u c z E u e 0 N v b G 9 u b m E y L D J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R X h j Z X B 0 a W 9 u I i A v P j w v U 3 R h Y m x l R W 5 0 c m l l c z 4 8 L 0 l 0 Z W 0 + P E l 0 Z W 0 + P E l 0 Z W 1 M b 2 N h d G l v b j 4 8 S X R l b V R 5 c G U + R m 9 y b X V s Y T w v S X R l b V R 5 c G U + P E l 0 Z W 1 Q Y X R o P l N l Y 3 R p b 2 4 x L 1 R h Y m V s b G E x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h M S 9 N b 2 R p Z m l j Y X R v J T I w d G l w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8 N p Y N o S H R 7 M C p v i i X T s z A A A A A A I A A A A A A A N m A A D A A A A A E A A A A D R C + q X m q 6 k J w B 2 i n Z 4 N / p U A A A A A B I A A A K A A A A A Q A A A A 9 L w t m T G + 8 2 Q 1 D Q b w l B 8 H a l A A A A A Z + u 8 G T K 8 x E J S 7 k f U c y v h 8 b 7 f U 3 t F N S S 8 l J h T 9 g k d V G 2 E K l I 4 + w + A 9 0 m X S u 8 T n Y E Z U 8 U H A 0 N 5 k L L + 6 w D y C v W b 8 b Y U 0 y H S z f v + 0 h t B B z k r k 8 h Q A A A B 4 2 u w U r u b b r Z 4 M R L t O f W X j Q O v W O w = = < / D a t a M a s h u p > 
</file>

<file path=customXml/itemProps1.xml><?xml version="1.0" encoding="utf-8"?>
<ds:datastoreItem xmlns:ds="http://schemas.openxmlformats.org/officeDocument/2006/customXml" ds:itemID="{97F53B7A-FD49-4368-957C-66F0E9C173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CONSUNTIVO 2023</vt:lpstr>
      <vt:lpstr>SITUAZIONE AMMINISTRATIVA</vt:lpstr>
      <vt:lpstr>SITUAZIONE PATRIMONIALE</vt:lpstr>
      <vt:lpstr>CONTO ECONOMICO</vt:lpstr>
      <vt:lpstr>RIEPILOGO</vt:lpstr>
    </vt:vector>
  </TitlesOfParts>
  <Company>Ordine dei Medici di Como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Ordine dei Medici di Como</dc:creator>
  <cp:lastModifiedBy>Mario Frigerio - Ordine Medici e Odontoiatri Como</cp:lastModifiedBy>
  <cp:lastPrinted>2025-02-05T11:47:57Z</cp:lastPrinted>
  <dcterms:created xsi:type="dcterms:W3CDTF">1999-12-01T10:26:22Z</dcterms:created>
  <dcterms:modified xsi:type="dcterms:W3CDTF">2025-02-05T11:48:08Z</dcterms:modified>
</cp:coreProperties>
</file>