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Consuntivo 2020\"/>
    </mc:Choice>
  </mc:AlternateContent>
  <xr:revisionPtr revIDLastSave="0" documentId="13_ncr:1_{1D03FDBC-636A-4C02-B6AF-7BDE90B1ABDF}" xr6:coauthVersionLast="46" xr6:coauthVersionMax="46" xr10:uidLastSave="{00000000-0000-0000-0000-000000000000}"/>
  <bookViews>
    <workbookView xWindow="-28920" yWindow="-120" windowWidth="29040" windowHeight="15840" activeTab="4" xr2:uid="{00000000-000D-0000-FFFF-FFFF00000000}"/>
  </bookViews>
  <sheets>
    <sheet name="CONSUNTIVO 2020" sheetId="1" r:id="rId1"/>
    <sheet name="SITUAZIONE AMMINISTRATIVA" sheetId="4" r:id="rId2"/>
    <sheet name="SITUAZIONE PATRIMONIALE" sheetId="5" r:id="rId3"/>
    <sheet name="CONTO ECONOMICO" sheetId="6" r:id="rId4"/>
    <sheet name="RIEPILOGO" sheetId="7" r:id="rId5"/>
    <sheet name="Foglio2" sheetId="2" r:id="rId6"/>
    <sheet name="Foglio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7" l="1"/>
  <c r="B13" i="7" s="1"/>
  <c r="C11" i="7"/>
  <c r="C13" i="7"/>
  <c r="B21" i="7"/>
  <c r="B23" i="7" s="1"/>
  <c r="C21" i="7"/>
  <c r="C23" i="7" s="1"/>
  <c r="F24" i="6"/>
  <c r="H24" i="6"/>
  <c r="F29" i="6"/>
  <c r="H29" i="6"/>
  <c r="F33" i="6"/>
  <c r="H33" i="6"/>
  <c r="F35" i="6"/>
  <c r="F38" i="6"/>
  <c r="F41" i="6"/>
  <c r="H35" i="6"/>
  <c r="H38" i="6"/>
  <c r="H41" i="6"/>
  <c r="C14" i="5"/>
  <c r="C17" i="5"/>
  <c r="E14" i="5"/>
  <c r="E17" i="5"/>
  <c r="C25" i="5"/>
  <c r="E25" i="5"/>
  <c r="C28" i="5"/>
  <c r="C35" i="5"/>
  <c r="E28" i="5"/>
  <c r="E35" i="5"/>
  <c r="C45" i="5"/>
  <c r="C65" i="5"/>
  <c r="E45" i="5"/>
  <c r="E65" i="5"/>
  <c r="C59" i="5"/>
  <c r="C63" i="5"/>
  <c r="E59" i="5"/>
  <c r="E63" i="5"/>
  <c r="D9" i="4"/>
  <c r="D11" i="4"/>
  <c r="D16" i="4"/>
  <c r="D22" i="4"/>
  <c r="D28" i="4"/>
  <c r="D14" i="4"/>
  <c r="D20" i="4"/>
  <c r="D26" i="4"/>
  <c r="R41" i="1"/>
  <c r="R39" i="1"/>
  <c r="J239" i="1"/>
  <c r="D225" i="1"/>
  <c r="D259" i="1"/>
  <c r="E185" i="1"/>
  <c r="E184" i="1"/>
  <c r="D190" i="1"/>
  <c r="M235" i="1"/>
  <c r="N235" i="1"/>
  <c r="M234" i="1"/>
  <c r="N234" i="1"/>
  <c r="N288" i="1"/>
  <c r="M288" i="1"/>
  <c r="F286" i="1"/>
  <c r="F288" i="1"/>
  <c r="C286" i="1"/>
  <c r="E286" i="1"/>
  <c r="L286" i="1"/>
  <c r="L288" i="1"/>
  <c r="K286" i="1"/>
  <c r="J286" i="1"/>
  <c r="J288" i="1"/>
  <c r="G286" i="1"/>
  <c r="G288" i="1"/>
  <c r="R285" i="1"/>
  <c r="P285" i="1"/>
  <c r="M285" i="1"/>
  <c r="M286" i="1"/>
  <c r="H285" i="1"/>
  <c r="H286" i="1"/>
  <c r="H288" i="1"/>
  <c r="I288" i="1"/>
  <c r="E285" i="1"/>
  <c r="O285" i="1"/>
  <c r="L265" i="1"/>
  <c r="R265" i="1"/>
  <c r="K265" i="1"/>
  <c r="J265" i="1"/>
  <c r="G265" i="1"/>
  <c r="F265" i="1"/>
  <c r="C265" i="1"/>
  <c r="R264" i="1"/>
  <c r="P264" i="1"/>
  <c r="M264" i="1"/>
  <c r="N264" i="1"/>
  <c r="N265" i="1"/>
  <c r="H264" i="1"/>
  <c r="H265" i="1"/>
  <c r="E264" i="1"/>
  <c r="O264" i="1"/>
  <c r="L247" i="1"/>
  <c r="K247" i="1"/>
  <c r="P247" i="1"/>
  <c r="J247" i="1"/>
  <c r="G247" i="1"/>
  <c r="F247" i="1"/>
  <c r="C247" i="1"/>
  <c r="E247" i="1"/>
  <c r="L243" i="1"/>
  <c r="L239" i="1"/>
  <c r="K243" i="1"/>
  <c r="K239" i="1"/>
  <c r="J243" i="1"/>
  <c r="E243" i="1"/>
  <c r="G243" i="1"/>
  <c r="F243" i="1"/>
  <c r="C243" i="1"/>
  <c r="R242" i="1"/>
  <c r="P242" i="1"/>
  <c r="M242" i="1"/>
  <c r="N242" i="1"/>
  <c r="N243" i="1"/>
  <c r="H242" i="1"/>
  <c r="H243" i="1"/>
  <c r="O242" i="1"/>
  <c r="C30" i="1"/>
  <c r="J90" i="1"/>
  <c r="J99" i="1"/>
  <c r="J101" i="1"/>
  <c r="C99" i="1"/>
  <c r="C101" i="1"/>
  <c r="E101" i="1"/>
  <c r="O101" i="1"/>
  <c r="L88" i="1"/>
  <c r="L90" i="1"/>
  <c r="K88" i="1"/>
  <c r="K90" i="1"/>
  <c r="M90" i="1"/>
  <c r="J88" i="1"/>
  <c r="G88" i="1"/>
  <c r="R88" i="1"/>
  <c r="F88" i="1"/>
  <c r="F90" i="1"/>
  <c r="P90" i="1"/>
  <c r="C88" i="1"/>
  <c r="R87" i="1"/>
  <c r="P87" i="1"/>
  <c r="O87" i="1"/>
  <c r="M87" i="1"/>
  <c r="N87" i="1"/>
  <c r="N88" i="1"/>
  <c r="M88" i="1"/>
  <c r="H87" i="1"/>
  <c r="H88" i="1"/>
  <c r="H90" i="1"/>
  <c r="L57" i="1"/>
  <c r="K57" i="1"/>
  <c r="J57" i="1"/>
  <c r="G57" i="1"/>
  <c r="F57" i="1"/>
  <c r="C57" i="1"/>
  <c r="E57" i="1"/>
  <c r="R56" i="1"/>
  <c r="P56" i="1"/>
  <c r="Q56" i="1"/>
  <c r="O56" i="1"/>
  <c r="M56" i="1"/>
  <c r="N56" i="1"/>
  <c r="N57" i="1"/>
  <c r="H56" i="1"/>
  <c r="G42" i="1"/>
  <c r="F42" i="1"/>
  <c r="C42" i="1"/>
  <c r="E42" i="1"/>
  <c r="L311" i="1"/>
  <c r="K311" i="1"/>
  <c r="K313" i="1"/>
  <c r="J311" i="1"/>
  <c r="J313" i="1"/>
  <c r="G311" i="1"/>
  <c r="G313" i="1"/>
  <c r="F311" i="1"/>
  <c r="F313" i="1"/>
  <c r="C311" i="1"/>
  <c r="C313" i="1"/>
  <c r="E313" i="1"/>
  <c r="R310" i="1"/>
  <c r="P310" i="1"/>
  <c r="M310" i="1"/>
  <c r="N310" i="1"/>
  <c r="H310" i="1"/>
  <c r="E310" i="1"/>
  <c r="R309" i="1"/>
  <c r="P309" i="1"/>
  <c r="M309" i="1"/>
  <c r="N309" i="1"/>
  <c r="H309" i="1"/>
  <c r="H311" i="1"/>
  <c r="E309" i="1"/>
  <c r="O309" i="1"/>
  <c r="R308" i="1"/>
  <c r="P308" i="1"/>
  <c r="M308" i="1"/>
  <c r="N308" i="1"/>
  <c r="H308" i="1"/>
  <c r="E308" i="1"/>
  <c r="O308" i="1"/>
  <c r="R307" i="1"/>
  <c r="P307" i="1"/>
  <c r="M307" i="1"/>
  <c r="H307" i="1"/>
  <c r="E307" i="1"/>
  <c r="O307" i="1"/>
  <c r="Q307" i="1"/>
  <c r="R306" i="1"/>
  <c r="P306" i="1"/>
  <c r="M306" i="1"/>
  <c r="N306" i="1"/>
  <c r="H306" i="1"/>
  <c r="E306" i="1"/>
  <c r="L278" i="1"/>
  <c r="K278" i="1"/>
  <c r="J278" i="1"/>
  <c r="G278" i="1"/>
  <c r="F278" i="1"/>
  <c r="C278" i="1"/>
  <c r="E278" i="1"/>
  <c r="O278" i="1"/>
  <c r="R277" i="1"/>
  <c r="P277" i="1"/>
  <c r="M277" i="1"/>
  <c r="M278" i="1"/>
  <c r="H277" i="1"/>
  <c r="H278" i="1"/>
  <c r="E277" i="1"/>
  <c r="O277" i="1"/>
  <c r="L274" i="1"/>
  <c r="K274" i="1"/>
  <c r="J274" i="1"/>
  <c r="G274" i="1"/>
  <c r="F274" i="1"/>
  <c r="C274" i="1"/>
  <c r="E274" i="1"/>
  <c r="R273" i="1"/>
  <c r="P273" i="1"/>
  <c r="Q273" i="1"/>
  <c r="M273" i="1"/>
  <c r="N273" i="1"/>
  <c r="M274" i="1"/>
  <c r="H273" i="1"/>
  <c r="H274" i="1"/>
  <c r="E273" i="1"/>
  <c r="L270" i="1"/>
  <c r="K270" i="1"/>
  <c r="J270" i="1"/>
  <c r="G270" i="1"/>
  <c r="F270" i="1"/>
  <c r="C270" i="1"/>
  <c r="E270" i="1"/>
  <c r="R269" i="1"/>
  <c r="P269" i="1"/>
  <c r="M269" i="1"/>
  <c r="N269" i="1"/>
  <c r="H269" i="1"/>
  <c r="E269" i="1"/>
  <c r="O269" i="1"/>
  <c r="R268" i="1"/>
  <c r="P268" i="1"/>
  <c r="M268" i="1"/>
  <c r="N268" i="1"/>
  <c r="H268" i="1"/>
  <c r="E268" i="1"/>
  <c r="O268" i="1"/>
  <c r="Q268" i="1"/>
  <c r="L257" i="1"/>
  <c r="K257" i="1"/>
  <c r="J257" i="1"/>
  <c r="G257" i="1"/>
  <c r="F257" i="1"/>
  <c r="C257" i="1"/>
  <c r="R256" i="1"/>
  <c r="P256" i="1"/>
  <c r="M256" i="1"/>
  <c r="N256" i="1"/>
  <c r="E256" i="1"/>
  <c r="I256" i="1"/>
  <c r="O256" i="1"/>
  <c r="Q256" i="1"/>
  <c r="R255" i="1"/>
  <c r="P255" i="1"/>
  <c r="M255" i="1"/>
  <c r="M257" i="1"/>
  <c r="H255" i="1"/>
  <c r="H257" i="1"/>
  <c r="E255" i="1"/>
  <c r="L252" i="1"/>
  <c r="K252" i="1"/>
  <c r="J252" i="1"/>
  <c r="G252" i="1"/>
  <c r="F252" i="1"/>
  <c r="C252" i="1"/>
  <c r="E252" i="1"/>
  <c r="R251" i="1"/>
  <c r="P251" i="1"/>
  <c r="M251" i="1"/>
  <c r="N251" i="1"/>
  <c r="E251" i="1"/>
  <c r="I251" i="1"/>
  <c r="R250" i="1"/>
  <c r="P250" i="1"/>
  <c r="M250" i="1"/>
  <c r="N250" i="1"/>
  <c r="H250" i="1"/>
  <c r="H252" i="1"/>
  <c r="E250" i="1"/>
  <c r="O250" i="1"/>
  <c r="Q250" i="1"/>
  <c r="R246" i="1"/>
  <c r="P246" i="1"/>
  <c r="M246" i="1"/>
  <c r="N246" i="1"/>
  <c r="N247" i="1"/>
  <c r="H246" i="1"/>
  <c r="E246" i="1"/>
  <c r="G239" i="1"/>
  <c r="F239" i="1"/>
  <c r="P239" i="1"/>
  <c r="C239" i="1"/>
  <c r="R237" i="1"/>
  <c r="P237" i="1"/>
  <c r="M237" i="1"/>
  <c r="N237" i="1"/>
  <c r="H237" i="1"/>
  <c r="E237" i="1"/>
  <c r="I237" i="1"/>
  <c r="R236" i="1"/>
  <c r="P236" i="1"/>
  <c r="M236" i="1"/>
  <c r="N236" i="1"/>
  <c r="H236" i="1"/>
  <c r="I236" i="1"/>
  <c r="E236" i="1"/>
  <c r="R235" i="1"/>
  <c r="P235" i="1"/>
  <c r="H235" i="1"/>
  <c r="E235" i="1"/>
  <c r="R234" i="1"/>
  <c r="P234" i="1"/>
  <c r="H234" i="1"/>
  <c r="I234" i="1"/>
  <c r="E234" i="1"/>
  <c r="O234" i="1"/>
  <c r="R233" i="1"/>
  <c r="P233" i="1"/>
  <c r="M233" i="1"/>
  <c r="N233" i="1"/>
  <c r="H233" i="1"/>
  <c r="E233" i="1"/>
  <c r="O233" i="1"/>
  <c r="Q233" i="1"/>
  <c r="R232" i="1"/>
  <c r="P232" i="1"/>
  <c r="M232" i="1"/>
  <c r="N232" i="1"/>
  <c r="H232" i="1"/>
  <c r="E232" i="1"/>
  <c r="O232" i="1"/>
  <c r="R231" i="1"/>
  <c r="P231" i="1"/>
  <c r="M231" i="1"/>
  <c r="N231" i="1"/>
  <c r="H231" i="1"/>
  <c r="E231" i="1"/>
  <c r="R230" i="1"/>
  <c r="P230" i="1"/>
  <c r="M230" i="1"/>
  <c r="N230" i="1"/>
  <c r="H230" i="1"/>
  <c r="I230" i="1"/>
  <c r="E230" i="1"/>
  <c r="O230" i="1"/>
  <c r="R229" i="1"/>
  <c r="P229" i="1"/>
  <c r="M229" i="1"/>
  <c r="N229" i="1"/>
  <c r="H229" i="1"/>
  <c r="E229" i="1"/>
  <c r="O229" i="1"/>
  <c r="R228" i="1"/>
  <c r="P228" i="1"/>
  <c r="M228" i="1"/>
  <c r="H228" i="1"/>
  <c r="E228" i="1"/>
  <c r="L207" i="1"/>
  <c r="K207" i="1"/>
  <c r="J207" i="1"/>
  <c r="G207" i="1"/>
  <c r="F207" i="1"/>
  <c r="C207" i="1"/>
  <c r="E207" i="1"/>
  <c r="R205" i="1"/>
  <c r="P205" i="1"/>
  <c r="M205" i="1"/>
  <c r="N205" i="1"/>
  <c r="H205" i="1"/>
  <c r="E205" i="1"/>
  <c r="O205" i="1"/>
  <c r="R204" i="1"/>
  <c r="P204" i="1"/>
  <c r="M204" i="1"/>
  <c r="N204" i="1"/>
  <c r="H204" i="1"/>
  <c r="E204" i="1"/>
  <c r="I204" i="1"/>
  <c r="R203" i="1"/>
  <c r="P203" i="1"/>
  <c r="M203" i="1"/>
  <c r="N203" i="1"/>
  <c r="H203" i="1"/>
  <c r="E203" i="1"/>
  <c r="R202" i="1"/>
  <c r="P202" i="1"/>
  <c r="M202" i="1"/>
  <c r="H202" i="1"/>
  <c r="E202" i="1"/>
  <c r="O202" i="1"/>
  <c r="L199" i="1"/>
  <c r="K199" i="1"/>
  <c r="J199" i="1"/>
  <c r="G199" i="1"/>
  <c r="F199" i="1"/>
  <c r="C199" i="1"/>
  <c r="E199" i="1"/>
  <c r="R197" i="1"/>
  <c r="P197" i="1"/>
  <c r="M197" i="1"/>
  <c r="N197" i="1"/>
  <c r="H197" i="1"/>
  <c r="E197" i="1"/>
  <c r="R196" i="1"/>
  <c r="P196" i="1"/>
  <c r="M196" i="1"/>
  <c r="N196" i="1"/>
  <c r="H196" i="1"/>
  <c r="E196" i="1"/>
  <c r="O196" i="1"/>
  <c r="Q196" i="1"/>
  <c r="R195" i="1"/>
  <c r="P195" i="1"/>
  <c r="M195" i="1"/>
  <c r="N195" i="1"/>
  <c r="H195" i="1"/>
  <c r="E195" i="1"/>
  <c r="O195" i="1"/>
  <c r="R194" i="1"/>
  <c r="P194" i="1"/>
  <c r="M194" i="1"/>
  <c r="N194" i="1"/>
  <c r="H194" i="1"/>
  <c r="E194" i="1"/>
  <c r="O194" i="1"/>
  <c r="R193" i="1"/>
  <c r="P193" i="1"/>
  <c r="Q193" i="1"/>
  <c r="M193" i="1"/>
  <c r="N193" i="1"/>
  <c r="H193" i="1"/>
  <c r="E193" i="1"/>
  <c r="O193" i="1"/>
  <c r="L190" i="1"/>
  <c r="K190" i="1"/>
  <c r="J190" i="1"/>
  <c r="G190" i="1"/>
  <c r="F190" i="1"/>
  <c r="C190" i="1"/>
  <c r="R188" i="1"/>
  <c r="P188" i="1"/>
  <c r="O188" i="1"/>
  <c r="M188" i="1"/>
  <c r="N188" i="1"/>
  <c r="H188" i="1"/>
  <c r="I188" i="1"/>
  <c r="R187" i="1"/>
  <c r="P187" i="1"/>
  <c r="M187" i="1"/>
  <c r="N187" i="1"/>
  <c r="H187" i="1"/>
  <c r="E187" i="1"/>
  <c r="R186" i="1"/>
  <c r="P186" i="1"/>
  <c r="M186" i="1"/>
  <c r="N186" i="1"/>
  <c r="H186" i="1"/>
  <c r="E186" i="1"/>
  <c r="R185" i="1"/>
  <c r="P185" i="1"/>
  <c r="M185" i="1"/>
  <c r="N185" i="1"/>
  <c r="H185" i="1"/>
  <c r="I185" i="1"/>
  <c r="O185" i="1"/>
  <c r="R184" i="1"/>
  <c r="P184" i="1"/>
  <c r="M184" i="1"/>
  <c r="N184" i="1"/>
  <c r="H184" i="1"/>
  <c r="O184" i="1"/>
  <c r="Q184" i="1"/>
  <c r="L181" i="1"/>
  <c r="K181" i="1"/>
  <c r="P181" i="1"/>
  <c r="J181" i="1"/>
  <c r="G181" i="1"/>
  <c r="F181" i="1"/>
  <c r="C181" i="1"/>
  <c r="R179" i="1"/>
  <c r="P179" i="1"/>
  <c r="M179" i="1"/>
  <c r="N179" i="1"/>
  <c r="H179" i="1"/>
  <c r="E179" i="1"/>
  <c r="R178" i="1"/>
  <c r="P178" i="1"/>
  <c r="M178" i="1"/>
  <c r="N178" i="1"/>
  <c r="H178" i="1"/>
  <c r="E178" i="1"/>
  <c r="O178" i="1"/>
  <c r="R177" i="1"/>
  <c r="P177" i="1"/>
  <c r="M177" i="1"/>
  <c r="N177" i="1"/>
  <c r="H177" i="1"/>
  <c r="I177" i="1"/>
  <c r="E177" i="1"/>
  <c r="O177" i="1"/>
  <c r="Q177" i="1"/>
  <c r="R176" i="1"/>
  <c r="P176" i="1"/>
  <c r="M176" i="1"/>
  <c r="N176" i="1"/>
  <c r="H176" i="1"/>
  <c r="E176" i="1"/>
  <c r="O176" i="1"/>
  <c r="R175" i="1"/>
  <c r="P175" i="1"/>
  <c r="M175" i="1"/>
  <c r="N175" i="1"/>
  <c r="H175" i="1"/>
  <c r="I175" i="1"/>
  <c r="E175" i="1"/>
  <c r="O175" i="1"/>
  <c r="R174" i="1"/>
  <c r="P174" i="1"/>
  <c r="M174" i="1"/>
  <c r="N174" i="1"/>
  <c r="H174" i="1"/>
  <c r="E174" i="1"/>
  <c r="O174" i="1"/>
  <c r="Q174" i="1"/>
  <c r="L171" i="1"/>
  <c r="K171" i="1"/>
  <c r="P171" i="1"/>
  <c r="J171" i="1"/>
  <c r="G171" i="1"/>
  <c r="F171" i="1"/>
  <c r="C171" i="1"/>
  <c r="R169" i="1"/>
  <c r="P169" i="1"/>
  <c r="M169" i="1"/>
  <c r="N169" i="1"/>
  <c r="H169" i="1"/>
  <c r="I169" i="1"/>
  <c r="E169" i="1"/>
  <c r="O169" i="1"/>
  <c r="R168" i="1"/>
  <c r="P168" i="1"/>
  <c r="M168" i="1"/>
  <c r="N168" i="1"/>
  <c r="H168" i="1"/>
  <c r="E168" i="1"/>
  <c r="O168" i="1"/>
  <c r="K165" i="1"/>
  <c r="J165" i="1"/>
  <c r="G165" i="1"/>
  <c r="F165" i="1"/>
  <c r="C165" i="1"/>
  <c r="P163" i="1"/>
  <c r="L163" i="1"/>
  <c r="L165" i="1"/>
  <c r="H163" i="1"/>
  <c r="E163" i="1"/>
  <c r="O163" i="1"/>
  <c r="R162" i="1"/>
  <c r="P162" i="1"/>
  <c r="M162" i="1"/>
  <c r="H162" i="1"/>
  <c r="E162" i="1"/>
  <c r="O162" i="1"/>
  <c r="R161" i="1"/>
  <c r="P161" i="1"/>
  <c r="M161" i="1"/>
  <c r="N161" i="1"/>
  <c r="N165" i="1"/>
  <c r="H161" i="1"/>
  <c r="E161" i="1"/>
  <c r="O161" i="1"/>
  <c r="Q161" i="1"/>
  <c r="L158" i="1"/>
  <c r="K158" i="1"/>
  <c r="J158" i="1"/>
  <c r="G158" i="1"/>
  <c r="F158" i="1"/>
  <c r="C158" i="1"/>
  <c r="R156" i="1"/>
  <c r="P156" i="1"/>
  <c r="Q156" i="1"/>
  <c r="M156" i="1"/>
  <c r="N156" i="1"/>
  <c r="H156" i="1"/>
  <c r="E156" i="1"/>
  <c r="O156" i="1"/>
  <c r="R155" i="1"/>
  <c r="P155" i="1"/>
  <c r="M155" i="1"/>
  <c r="H155" i="1"/>
  <c r="E155" i="1"/>
  <c r="R154" i="1"/>
  <c r="P154" i="1"/>
  <c r="Q154" i="1"/>
  <c r="M154" i="1"/>
  <c r="N154" i="1"/>
  <c r="H154" i="1"/>
  <c r="E154" i="1"/>
  <c r="O154" i="1"/>
  <c r="R153" i="1"/>
  <c r="P153" i="1"/>
  <c r="M153" i="1"/>
  <c r="H153" i="1"/>
  <c r="E153" i="1"/>
  <c r="R106" i="1"/>
  <c r="P106" i="1"/>
  <c r="H106" i="1"/>
  <c r="E106" i="1"/>
  <c r="I106" i="1"/>
  <c r="O106" i="1"/>
  <c r="L99" i="1"/>
  <c r="K99" i="1"/>
  <c r="K101" i="1"/>
  <c r="G99" i="1"/>
  <c r="G101" i="1"/>
  <c r="F99" i="1"/>
  <c r="F101" i="1"/>
  <c r="R98" i="1"/>
  <c r="P98" i="1"/>
  <c r="M98" i="1"/>
  <c r="N98" i="1"/>
  <c r="H98" i="1"/>
  <c r="E98" i="1"/>
  <c r="R97" i="1"/>
  <c r="P97" i="1"/>
  <c r="M97" i="1"/>
  <c r="H97" i="1"/>
  <c r="E97" i="1"/>
  <c r="O97" i="1"/>
  <c r="R96" i="1"/>
  <c r="P96" i="1"/>
  <c r="M96" i="1"/>
  <c r="N96" i="1"/>
  <c r="H96" i="1"/>
  <c r="I96" i="1"/>
  <c r="E96" i="1"/>
  <c r="O96" i="1"/>
  <c r="R95" i="1"/>
  <c r="P95" i="1"/>
  <c r="M95" i="1"/>
  <c r="N95" i="1"/>
  <c r="H95" i="1"/>
  <c r="E95" i="1"/>
  <c r="O95" i="1"/>
  <c r="R94" i="1"/>
  <c r="P94" i="1"/>
  <c r="M94" i="1"/>
  <c r="N94" i="1"/>
  <c r="H94" i="1"/>
  <c r="E94" i="1"/>
  <c r="O94" i="1"/>
  <c r="F30" i="1"/>
  <c r="P11" i="1"/>
  <c r="C17" i="1"/>
  <c r="C20" i="1"/>
  <c r="H15" i="1"/>
  <c r="H16" i="1"/>
  <c r="P39" i="1"/>
  <c r="R66" i="1"/>
  <c r="P66" i="1"/>
  <c r="O66" i="1"/>
  <c r="L65" i="1"/>
  <c r="K65" i="1"/>
  <c r="J65" i="1"/>
  <c r="G65" i="1"/>
  <c r="F65" i="1"/>
  <c r="C65" i="1"/>
  <c r="R64" i="1"/>
  <c r="P64" i="1"/>
  <c r="M64" i="1"/>
  <c r="H64" i="1"/>
  <c r="E64" i="1"/>
  <c r="E65" i="1"/>
  <c r="O65" i="1"/>
  <c r="L61" i="1"/>
  <c r="K61" i="1"/>
  <c r="P61" i="1"/>
  <c r="Q61" i="1"/>
  <c r="J61" i="1"/>
  <c r="I61" i="1"/>
  <c r="G61" i="1"/>
  <c r="F61" i="1"/>
  <c r="C61" i="1"/>
  <c r="R60" i="1"/>
  <c r="P60" i="1"/>
  <c r="Q60" i="1"/>
  <c r="M60" i="1"/>
  <c r="N60" i="1"/>
  <c r="N61" i="1"/>
  <c r="H60" i="1"/>
  <c r="H61" i="1"/>
  <c r="E60" i="1"/>
  <c r="E61" i="1"/>
  <c r="L53" i="1"/>
  <c r="K53" i="1"/>
  <c r="J53" i="1"/>
  <c r="G53" i="1"/>
  <c r="F53" i="1"/>
  <c r="C53" i="1"/>
  <c r="E53" i="1"/>
  <c r="R52" i="1"/>
  <c r="P52" i="1"/>
  <c r="Q52" i="1"/>
  <c r="O52" i="1"/>
  <c r="M52" i="1"/>
  <c r="H52" i="1"/>
  <c r="H53" i="1"/>
  <c r="I52" i="1"/>
  <c r="Q48" i="1"/>
  <c r="Q46" i="1"/>
  <c r="Q19" i="1"/>
  <c r="Q18" i="1"/>
  <c r="P41" i="1"/>
  <c r="R40" i="1"/>
  <c r="P40" i="1"/>
  <c r="O40" i="1"/>
  <c r="R38" i="1"/>
  <c r="P38" i="1"/>
  <c r="R33" i="1"/>
  <c r="P34" i="1"/>
  <c r="Q34" i="1"/>
  <c r="P33" i="1"/>
  <c r="R29" i="1"/>
  <c r="P29" i="1"/>
  <c r="Q29" i="1"/>
  <c r="R28" i="1"/>
  <c r="P28" i="1"/>
  <c r="R27" i="1"/>
  <c r="P27" i="1"/>
  <c r="Q27" i="1"/>
  <c r="R26" i="1"/>
  <c r="P26" i="1"/>
  <c r="R25" i="1"/>
  <c r="P25" i="1"/>
  <c r="R24" i="1"/>
  <c r="P24" i="1"/>
  <c r="P16" i="1"/>
  <c r="P15" i="1"/>
  <c r="P14" i="1"/>
  <c r="P13" i="1"/>
  <c r="O13" i="1"/>
  <c r="R16" i="1"/>
  <c r="R15" i="1"/>
  <c r="R14" i="1"/>
  <c r="R13" i="1"/>
  <c r="R12" i="1"/>
  <c r="P12" i="1"/>
  <c r="R11" i="1"/>
  <c r="L42" i="1"/>
  <c r="K42" i="1"/>
  <c r="P42" i="1"/>
  <c r="J42" i="1"/>
  <c r="O42" i="1"/>
  <c r="M41" i="1"/>
  <c r="N41" i="1"/>
  <c r="M39" i="1"/>
  <c r="N39" i="1"/>
  <c r="M38" i="1"/>
  <c r="N38" i="1"/>
  <c r="L35" i="1"/>
  <c r="K35" i="1"/>
  <c r="J35" i="1"/>
  <c r="J45" i="1"/>
  <c r="M34" i="1"/>
  <c r="M35" i="1"/>
  <c r="M33" i="1"/>
  <c r="N33" i="1"/>
  <c r="K30" i="1"/>
  <c r="J30" i="1"/>
  <c r="L30" i="1"/>
  <c r="R30" i="1"/>
  <c r="M29" i="1"/>
  <c r="N29" i="1"/>
  <c r="M28" i="1"/>
  <c r="N28" i="1"/>
  <c r="M27" i="1"/>
  <c r="N27" i="1"/>
  <c r="N26" i="1"/>
  <c r="M25" i="1"/>
  <c r="N25" i="1"/>
  <c r="M24" i="1"/>
  <c r="N24" i="1"/>
  <c r="L17" i="1"/>
  <c r="L20" i="1"/>
  <c r="K17" i="1"/>
  <c r="K20" i="1"/>
  <c r="J17" i="1"/>
  <c r="J20" i="1"/>
  <c r="M16" i="1"/>
  <c r="N16" i="1"/>
  <c r="M15" i="1"/>
  <c r="N15" i="1"/>
  <c r="M14" i="1"/>
  <c r="N14" i="1"/>
  <c r="M13" i="1"/>
  <c r="N13" i="1"/>
  <c r="M12" i="1"/>
  <c r="N12" i="1"/>
  <c r="M11" i="1"/>
  <c r="H26" i="1"/>
  <c r="G17" i="1"/>
  <c r="G20" i="1"/>
  <c r="F17" i="1"/>
  <c r="P17" i="1"/>
  <c r="H13" i="1"/>
  <c r="I13" i="1"/>
  <c r="E15" i="1"/>
  <c r="I15" i="1"/>
  <c r="O15" i="1"/>
  <c r="H11" i="1"/>
  <c r="H12" i="1"/>
  <c r="H25" i="1"/>
  <c r="E26" i="1"/>
  <c r="O26" i="1"/>
  <c r="E25" i="1"/>
  <c r="O25" i="1"/>
  <c r="E41" i="1"/>
  <c r="O41" i="1"/>
  <c r="H14" i="1"/>
  <c r="C35" i="1"/>
  <c r="E35" i="1"/>
  <c r="H24" i="1"/>
  <c r="H28" i="1"/>
  <c r="H29" i="1"/>
  <c r="G35" i="1"/>
  <c r="G45" i="1"/>
  <c r="H33" i="1"/>
  <c r="H34" i="1"/>
  <c r="H38" i="1"/>
  <c r="H39" i="1"/>
  <c r="H40" i="1"/>
  <c r="I40" i="1"/>
  <c r="H41" i="1"/>
  <c r="I41" i="1"/>
  <c r="F35" i="1"/>
  <c r="F45" i="1"/>
  <c r="E38" i="1"/>
  <c r="H27" i="1"/>
  <c r="E16" i="1"/>
  <c r="O16" i="1"/>
  <c r="E14" i="1"/>
  <c r="E12" i="1"/>
  <c r="E11" i="1"/>
  <c r="O11" i="1"/>
  <c r="Q11" i="1"/>
  <c r="E29" i="1"/>
  <c r="E28" i="1"/>
  <c r="O28" i="1"/>
  <c r="Q28" i="1"/>
  <c r="E27" i="1"/>
  <c r="E24" i="1"/>
  <c r="O24" i="1"/>
  <c r="E39" i="1"/>
  <c r="O39" i="1"/>
  <c r="E33" i="1"/>
  <c r="O187" i="1"/>
  <c r="O310" i="1"/>
  <c r="Q310" i="1"/>
  <c r="N285" i="1"/>
  <c r="N286" i="1"/>
  <c r="C288" i="1"/>
  <c r="E288" i="1"/>
  <c r="O288" i="1"/>
  <c r="R286" i="1"/>
  <c r="I285" i="1"/>
  <c r="R65" i="1"/>
  <c r="E311" i="1"/>
  <c r="O311" i="1"/>
  <c r="M265" i="1"/>
  <c r="N255" i="1"/>
  <c r="R199" i="1"/>
  <c r="Q269" i="1"/>
  <c r="O243" i="1"/>
  <c r="I250" i="1"/>
  <c r="P53" i="1"/>
  <c r="P243" i="1"/>
  <c r="I277" i="1"/>
  <c r="N202" i="1"/>
  <c r="I87" i="1"/>
  <c r="M163" i="1"/>
  <c r="N163" i="1"/>
  <c r="Q309" i="1"/>
  <c r="R163" i="1"/>
  <c r="I242" i="1"/>
  <c r="R171" i="1"/>
  <c r="R270" i="1"/>
  <c r="I306" i="1"/>
  <c r="I310" i="1"/>
  <c r="Q242" i="1"/>
  <c r="H65" i="1"/>
  <c r="M61" i="1"/>
  <c r="O155" i="1"/>
  <c r="Q155" i="1"/>
  <c r="N162" i="1"/>
  <c r="N274" i="1"/>
  <c r="O246" i="1"/>
  <c r="O255" i="1"/>
  <c r="Q255" i="1"/>
  <c r="O306" i="1"/>
  <c r="I156" i="1"/>
  <c r="Q234" i="1"/>
  <c r="I243" i="1"/>
  <c r="Q169" i="1"/>
  <c r="Q205" i="1"/>
  <c r="I229" i="1"/>
  <c r="N228" i="1"/>
  <c r="I24" i="1"/>
  <c r="I195" i="1"/>
  <c r="O236" i="1"/>
  <c r="O235" i="1"/>
  <c r="O204" i="1"/>
  <c r="Q204" i="1"/>
  <c r="O186" i="1"/>
  <c r="O179" i="1"/>
  <c r="O153" i="1"/>
  <c r="M165" i="1"/>
  <c r="I264" i="1"/>
  <c r="O207" i="1"/>
  <c r="I154" i="1"/>
  <c r="Q246" i="1"/>
  <c r="H101" i="1"/>
  <c r="I101" i="1"/>
  <c r="I202" i="1"/>
  <c r="O251" i="1"/>
  <c r="Q251" i="1"/>
  <c r="Q26" i="1"/>
  <c r="R61" i="1"/>
  <c r="F67" i="1"/>
  <c r="Q95" i="1"/>
  <c r="Q97" i="1"/>
  <c r="I186" i="1"/>
  <c r="R190" i="1"/>
  <c r="P199" i="1"/>
  <c r="I205" i="1"/>
  <c r="N257" i="1"/>
  <c r="H270" i="1"/>
  <c r="I270" i="1"/>
  <c r="Q277" i="1"/>
  <c r="O57" i="1"/>
  <c r="O247" i="1"/>
  <c r="E165" i="1"/>
  <c r="O165" i="1"/>
  <c r="I309" i="1"/>
  <c r="I286" i="1"/>
  <c r="M17" i="1"/>
  <c r="M20" i="1"/>
  <c r="Q41" i="1"/>
  <c r="R53" i="1"/>
  <c r="G67" i="1"/>
  <c r="I16" i="1"/>
  <c r="G209" i="1"/>
  <c r="G225" i="1"/>
  <c r="G259" i="1"/>
  <c r="Q202" i="1"/>
  <c r="Q230" i="1"/>
  <c r="E257" i="1"/>
  <c r="O257" i="1"/>
  <c r="P313" i="1"/>
  <c r="N90" i="1"/>
  <c r="R243" i="1"/>
  <c r="P101" i="1"/>
  <c r="Q101" i="1"/>
  <c r="Q195" i="1"/>
  <c r="I235" i="1"/>
  <c r="O237" i="1"/>
  <c r="Q237" i="1"/>
  <c r="I268" i="1"/>
  <c r="N277" i="1"/>
  <c r="N278" i="1"/>
  <c r="N280" i="1"/>
  <c r="Q87" i="1"/>
  <c r="I161" i="1"/>
  <c r="Q178" i="1"/>
  <c r="H199" i="1"/>
  <c r="I199" i="1"/>
  <c r="O252" i="1"/>
  <c r="P274" i="1"/>
  <c r="Q274" i="1"/>
  <c r="M243" i="1"/>
  <c r="R288" i="1"/>
  <c r="I233" i="1"/>
  <c r="O53" i="1"/>
  <c r="N171" i="1"/>
  <c r="P252" i="1"/>
  <c r="R274" i="1"/>
  <c r="Q264" i="1"/>
  <c r="I95" i="1"/>
  <c r="I98" i="1"/>
  <c r="M158" i="1"/>
  <c r="I162" i="1"/>
  <c r="R257" i="1"/>
  <c r="H280" i="1"/>
  <c r="N239" i="1"/>
  <c r="Q252" i="1"/>
  <c r="Q94" i="1"/>
  <c r="N42" i="1"/>
  <c r="Q42" i="1"/>
  <c r="H35" i="1"/>
  <c r="Q153" i="1"/>
  <c r="I232" i="1"/>
  <c r="Q236" i="1"/>
  <c r="N270" i="1"/>
  <c r="E190" i="1"/>
  <c r="O190" i="1"/>
  <c r="M42" i="1"/>
  <c r="R35" i="1"/>
  <c r="Q247" i="1"/>
  <c r="P65" i="1"/>
  <c r="Q65" i="1"/>
  <c r="H99" i="1"/>
  <c r="M181" i="1"/>
  <c r="I168" i="1"/>
  <c r="M57" i="1"/>
  <c r="F20" i="1"/>
  <c r="Q13" i="1"/>
  <c r="L67" i="1"/>
  <c r="R67" i="1"/>
  <c r="Q96" i="1"/>
  <c r="O98" i="1"/>
  <c r="Q188" i="1"/>
  <c r="I307" i="1"/>
  <c r="Q308" i="1"/>
  <c r="G90" i="1"/>
  <c r="R90" i="1"/>
  <c r="R239" i="1"/>
  <c r="H181" i="1"/>
  <c r="M30" i="1"/>
  <c r="M45" i="1"/>
  <c r="M47" i="1"/>
  <c r="I178" i="1"/>
  <c r="K45" i="1"/>
  <c r="P45" i="1"/>
  <c r="Q45" i="1"/>
  <c r="P30" i="1"/>
  <c r="P99" i="1"/>
  <c r="P165" i="1"/>
  <c r="Q168" i="1"/>
  <c r="N190" i="1"/>
  <c r="I187" i="1"/>
  <c r="O199" i="1"/>
  <c r="R252" i="1"/>
  <c r="M270" i="1"/>
  <c r="O270" i="1"/>
  <c r="C45" i="1"/>
  <c r="E45" i="1"/>
  <c r="O45" i="1"/>
  <c r="R247" i="1"/>
  <c r="C280" i="1"/>
  <c r="E280" i="1"/>
  <c r="Q243" i="1"/>
  <c r="I308" i="1"/>
  <c r="Q306" i="1"/>
  <c r="I94" i="1"/>
  <c r="P35" i="1"/>
  <c r="Q24" i="1"/>
  <c r="J67" i="1"/>
  <c r="Q66" i="1"/>
  <c r="I193" i="1"/>
  <c r="I194" i="1"/>
  <c r="R207" i="1"/>
  <c r="I255" i="1"/>
  <c r="I257" i="1"/>
  <c r="P57" i="1"/>
  <c r="Q57" i="1"/>
  <c r="K209" i="1"/>
  <c r="K225" i="1"/>
  <c r="M225" i="1"/>
  <c r="N34" i="1"/>
  <c r="N35" i="1"/>
  <c r="Q194" i="1"/>
  <c r="H171" i="1"/>
  <c r="I171" i="1"/>
  <c r="E171" i="1"/>
  <c r="O171" i="1"/>
  <c r="Q171" i="1"/>
  <c r="I28" i="1"/>
  <c r="M190" i="1"/>
  <c r="N207" i="1"/>
  <c r="M247" i="1"/>
  <c r="I39" i="1"/>
  <c r="J47" i="1"/>
  <c r="J70" i="1"/>
  <c r="J83" i="1"/>
  <c r="J103" i="1"/>
  <c r="J109" i="1"/>
  <c r="K67" i="1"/>
  <c r="P67" i="1"/>
  <c r="I97" i="1"/>
  <c r="E158" i="1"/>
  <c r="Q163" i="1"/>
  <c r="Q175" i="1"/>
  <c r="I179" i="1"/>
  <c r="Q187" i="1"/>
  <c r="P190" i="1"/>
  <c r="H207" i="1"/>
  <c r="I207" i="1"/>
  <c r="Q229" i="1"/>
  <c r="N252" i="1"/>
  <c r="P270" i="1"/>
  <c r="R57" i="1"/>
  <c r="O286" i="1"/>
  <c r="Q185" i="1"/>
  <c r="P207" i="1"/>
  <c r="Q285" i="1"/>
  <c r="O14" i="1"/>
  <c r="Q14" i="1"/>
  <c r="I14" i="1"/>
  <c r="Q25" i="1"/>
  <c r="L209" i="1"/>
  <c r="R209" i="1"/>
  <c r="R158" i="1"/>
  <c r="M65" i="1"/>
  <c r="N64" i="1"/>
  <c r="N65" i="1"/>
  <c r="K280" i="1"/>
  <c r="P278" i="1"/>
  <c r="Q278" i="1"/>
  <c r="I26" i="1"/>
  <c r="H30" i="1"/>
  <c r="R278" i="1"/>
  <c r="L280" i="1"/>
  <c r="L45" i="1"/>
  <c r="R45" i="1"/>
  <c r="M280" i="1"/>
  <c r="C67" i="1"/>
  <c r="E67" i="1"/>
  <c r="O67" i="1"/>
  <c r="Q199" i="1"/>
  <c r="F280" i="1"/>
  <c r="R225" i="1"/>
  <c r="I53" i="1"/>
  <c r="L259" i="1"/>
  <c r="N199" i="1"/>
  <c r="Q203" i="1"/>
  <c r="G280" i="1"/>
  <c r="G289" i="1"/>
  <c r="N225" i="1"/>
  <c r="O12" i="1"/>
  <c r="Q12" i="1"/>
  <c r="E17" i="1"/>
  <c r="L101" i="1"/>
  <c r="R101" i="1"/>
  <c r="R99" i="1"/>
  <c r="N153" i="1"/>
  <c r="N158" i="1"/>
  <c r="K259" i="1"/>
  <c r="I163" i="1"/>
  <c r="H165" i="1"/>
  <c r="I165" i="1"/>
  <c r="M199" i="1"/>
  <c r="O197" i="1"/>
  <c r="Q197" i="1"/>
  <c r="I197" i="1"/>
  <c r="H67" i="1"/>
  <c r="H313" i="1"/>
  <c r="I313" i="1"/>
  <c r="I311" i="1"/>
  <c r="M252" i="1"/>
  <c r="N30" i="1"/>
  <c r="Q15" i="1"/>
  <c r="Q40" i="1"/>
  <c r="H57" i="1"/>
  <c r="I57" i="1"/>
  <c r="I56" i="1"/>
  <c r="H42" i="1"/>
  <c r="I42" i="1"/>
  <c r="Q53" i="1"/>
  <c r="E30" i="1"/>
  <c r="O30" i="1"/>
  <c r="Q30" i="1"/>
  <c r="R17" i="1"/>
  <c r="Q16" i="1"/>
  <c r="M53" i="1"/>
  <c r="N52" i="1"/>
  <c r="N53" i="1"/>
  <c r="P158" i="1"/>
  <c r="F209" i="1"/>
  <c r="C209" i="1"/>
  <c r="C225" i="1"/>
  <c r="N181" i="1"/>
  <c r="Q186" i="1"/>
  <c r="E239" i="1"/>
  <c r="O239" i="1"/>
  <c r="Q239" i="1"/>
  <c r="O228" i="1"/>
  <c r="Q228" i="1"/>
  <c r="R42" i="1"/>
  <c r="I12" i="1"/>
  <c r="R20" i="1"/>
  <c r="G47" i="1"/>
  <c r="O158" i="1"/>
  <c r="Q165" i="1"/>
  <c r="Q179" i="1"/>
  <c r="O203" i="1"/>
  <c r="I203" i="1"/>
  <c r="H239" i="1"/>
  <c r="I228" i="1"/>
  <c r="O231" i="1"/>
  <c r="Q231" i="1"/>
  <c r="I231" i="1"/>
  <c r="I155" i="1"/>
  <c r="H158" i="1"/>
  <c r="H17" i="1"/>
  <c r="I11" i="1"/>
  <c r="Q98" i="1"/>
  <c r="J209" i="1"/>
  <c r="J225" i="1"/>
  <c r="J259" i="1"/>
  <c r="R165" i="1"/>
  <c r="I176" i="1"/>
  <c r="H190" i="1"/>
  <c r="I190" i="1"/>
  <c r="I184" i="1"/>
  <c r="M239" i="1"/>
  <c r="Q232" i="1"/>
  <c r="Q235" i="1"/>
  <c r="O313" i="1"/>
  <c r="Q313" i="1"/>
  <c r="Q106" i="1"/>
  <c r="I269" i="1"/>
  <c r="N307" i="1"/>
  <c r="N311" i="1"/>
  <c r="N313" i="1"/>
  <c r="M311" i="1"/>
  <c r="M313" i="1"/>
  <c r="Q39" i="1"/>
  <c r="M207" i="1"/>
  <c r="P257" i="1"/>
  <c r="Q257" i="1"/>
  <c r="L313" i="1"/>
  <c r="R313" i="1"/>
  <c r="R311" i="1"/>
  <c r="E99" i="1"/>
  <c r="E265" i="1"/>
  <c r="Q162" i="1"/>
  <c r="E181" i="1"/>
  <c r="O181" i="1"/>
  <c r="Q181" i="1"/>
  <c r="R181" i="1"/>
  <c r="Q207" i="1"/>
  <c r="J280" i="1"/>
  <c r="I90" i="1"/>
  <c r="C90" i="1"/>
  <c r="E90" i="1"/>
  <c r="O90" i="1"/>
  <c r="Q90" i="1"/>
  <c r="E88" i="1"/>
  <c r="K288" i="1"/>
  <c r="P288" i="1"/>
  <c r="Q288" i="1"/>
  <c r="P286" i="1"/>
  <c r="Q286" i="1"/>
  <c r="M171" i="1"/>
  <c r="I196" i="1"/>
  <c r="I25" i="1"/>
  <c r="I64" i="1"/>
  <c r="I65" i="1"/>
  <c r="O64" i="1"/>
  <c r="Q64" i="1"/>
  <c r="N97" i="1"/>
  <c r="N99" i="1"/>
  <c r="N101" i="1"/>
  <c r="M99" i="1"/>
  <c r="M101" i="1"/>
  <c r="I153" i="1"/>
  <c r="I174" i="1"/>
  <c r="Q176" i="1"/>
  <c r="H247" i="1"/>
  <c r="I247" i="1"/>
  <c r="I246" i="1"/>
  <c r="I252" i="1"/>
  <c r="I278" i="1"/>
  <c r="P311" i="1"/>
  <c r="Q311" i="1"/>
  <c r="P88" i="1"/>
  <c r="P265" i="1"/>
  <c r="N11" i="1"/>
  <c r="N17" i="1"/>
  <c r="N20" i="1"/>
  <c r="Q270" i="1"/>
  <c r="K47" i="1"/>
  <c r="O280" i="1"/>
  <c r="Q190" i="1"/>
  <c r="M259" i="1"/>
  <c r="N259" i="1"/>
  <c r="N289" i="1"/>
  <c r="M67" i="1"/>
  <c r="M70" i="1"/>
  <c r="N45" i="1"/>
  <c r="N47" i="1"/>
  <c r="N70" i="1"/>
  <c r="Q158" i="1"/>
  <c r="L47" i="1"/>
  <c r="L70" i="1"/>
  <c r="L83" i="1"/>
  <c r="Q67" i="1"/>
  <c r="C47" i="1"/>
  <c r="C70" i="1"/>
  <c r="C83" i="1"/>
  <c r="P20" i="1"/>
  <c r="F47" i="1"/>
  <c r="I280" i="1"/>
  <c r="K70" i="1"/>
  <c r="K83" i="1"/>
  <c r="K103" i="1"/>
  <c r="K109" i="1"/>
  <c r="M209" i="1"/>
  <c r="P209" i="1"/>
  <c r="F225" i="1"/>
  <c r="I88" i="1"/>
  <c r="O88" i="1"/>
  <c r="Q88" i="1"/>
  <c r="O265" i="1"/>
  <c r="Q265" i="1"/>
  <c r="I265" i="1"/>
  <c r="H209" i="1"/>
  <c r="I158" i="1"/>
  <c r="E20" i="1"/>
  <c r="O17" i="1"/>
  <c r="Q17" i="1"/>
  <c r="L289" i="1"/>
  <c r="L301" i="1"/>
  <c r="L315" i="1"/>
  <c r="O99" i="1"/>
  <c r="Q99" i="1"/>
  <c r="I99" i="1"/>
  <c r="N67" i="1"/>
  <c r="I67" i="1"/>
  <c r="I17" i="1"/>
  <c r="I20" i="1"/>
  <c r="H20" i="1"/>
  <c r="L103" i="1"/>
  <c r="L109" i="1"/>
  <c r="E209" i="1"/>
  <c r="O209" i="1"/>
  <c r="K289" i="1"/>
  <c r="K301" i="1"/>
  <c r="K315" i="1"/>
  <c r="R280" i="1"/>
  <c r="I181" i="1"/>
  <c r="I30" i="1"/>
  <c r="H45" i="1"/>
  <c r="I45" i="1"/>
  <c r="J289" i="1"/>
  <c r="J301" i="1"/>
  <c r="J315" i="1"/>
  <c r="P280" i="1"/>
  <c r="Q280" i="1"/>
  <c r="G301" i="1"/>
  <c r="I239" i="1"/>
  <c r="G70" i="1"/>
  <c r="R47" i="1"/>
  <c r="C259" i="1"/>
  <c r="E225" i="1"/>
  <c r="O225" i="1"/>
  <c r="N209" i="1"/>
  <c r="R259" i="1"/>
  <c r="M289" i="1"/>
  <c r="M301" i="1"/>
  <c r="M109" i="1"/>
  <c r="N109" i="1"/>
  <c r="M83" i="1"/>
  <c r="P47" i="1"/>
  <c r="P70" i="1"/>
  <c r="F70" i="1"/>
  <c r="F83" i="1"/>
  <c r="R70" i="1"/>
  <c r="G83" i="1"/>
  <c r="G315" i="1"/>
  <c r="R315" i="1"/>
  <c r="R301" i="1"/>
  <c r="P225" i="1"/>
  <c r="Q225" i="1"/>
  <c r="F259" i="1"/>
  <c r="H225" i="1"/>
  <c r="I225" i="1"/>
  <c r="M103" i="1"/>
  <c r="N83" i="1"/>
  <c r="N103" i="1"/>
  <c r="E47" i="1"/>
  <c r="O20" i="1"/>
  <c r="Q20" i="1"/>
  <c r="Q209" i="1"/>
  <c r="M315" i="1"/>
  <c r="N315" i="1"/>
  <c r="N301" i="1"/>
  <c r="H47" i="1"/>
  <c r="R289" i="1"/>
  <c r="C103" i="1"/>
  <c r="E83" i="1"/>
  <c r="O83" i="1"/>
  <c r="C315" i="1"/>
  <c r="E315" i="1"/>
  <c r="E259" i="1"/>
  <c r="C289" i="1"/>
  <c r="C301" i="1"/>
  <c r="E301" i="1"/>
  <c r="O301" i="1"/>
  <c r="O315" i="1"/>
  <c r="I209" i="1"/>
  <c r="F103" i="1"/>
  <c r="P83" i="1"/>
  <c r="Q83" i="1"/>
  <c r="I47" i="1"/>
  <c r="H70" i="1"/>
  <c r="O259" i="1"/>
  <c r="E289" i="1"/>
  <c r="O289" i="1"/>
  <c r="E70" i="1"/>
  <c r="O70" i="1"/>
  <c r="O47" i="1"/>
  <c r="Q47" i="1"/>
  <c r="Q70" i="1"/>
  <c r="G103" i="1"/>
  <c r="R83" i="1"/>
  <c r="H83" i="1"/>
  <c r="F289" i="1"/>
  <c r="P259" i="1"/>
  <c r="Q259" i="1"/>
  <c r="H259" i="1"/>
  <c r="C109" i="1"/>
  <c r="E103" i="1"/>
  <c r="I70" i="1"/>
  <c r="F109" i="1"/>
  <c r="P109" i="1"/>
  <c r="P103" i="1"/>
  <c r="F301" i="1"/>
  <c r="P289" i="1"/>
  <c r="Q289" i="1"/>
  <c r="I83" i="1"/>
  <c r="H103" i="1"/>
  <c r="G109" i="1"/>
  <c r="R109" i="1"/>
  <c r="R103" i="1"/>
  <c r="E109" i="1"/>
  <c r="O109" i="1"/>
  <c r="Q109" i="1"/>
  <c r="O103" i="1"/>
  <c r="H289" i="1"/>
  <c r="I259" i="1"/>
  <c r="Q103" i="1"/>
  <c r="H109" i="1"/>
  <c r="I109" i="1"/>
  <c r="I103" i="1"/>
  <c r="I289" i="1"/>
  <c r="H301" i="1"/>
  <c r="F315" i="1"/>
  <c r="P315" i="1"/>
  <c r="Q315" i="1"/>
  <c r="P301" i="1"/>
  <c r="Q301" i="1"/>
  <c r="I301" i="1"/>
  <c r="H315" i="1"/>
  <c r="I315" i="1"/>
  <c r="E37" i="5"/>
  <c r="C37" i="5"/>
  <c r="B24" i="7" l="1"/>
</calcChain>
</file>

<file path=xl/sharedStrings.xml><?xml version="1.0" encoding="utf-8"?>
<sst xmlns="http://schemas.openxmlformats.org/spreadsheetml/2006/main" count="462" uniqueCount="289">
  <si>
    <t>DENOMINAZIONE</t>
  </si>
  <si>
    <t>TOTALE</t>
  </si>
  <si>
    <t xml:space="preserve"> </t>
  </si>
  <si>
    <t>TITOLO I - ENTRATE CONTRIBUTIVE</t>
  </si>
  <si>
    <t>Cap.  1) Ruolo Medici Chirurghi e Odontoiatri</t>
  </si>
  <si>
    <t>Cap.  2) Ruolo doppia iscrizione</t>
  </si>
  <si>
    <t>Totale categoria I</t>
  </si>
  <si>
    <t>CAT.  I) Tasse Annuali</t>
  </si>
  <si>
    <t>TOTALE TITOLO I</t>
  </si>
  <si>
    <t>Totale categoria II</t>
  </si>
  <si>
    <t>Totale categoria III</t>
  </si>
  <si>
    <t>CAT.  II) Entrate per la prestazione di servizi</t>
  </si>
  <si>
    <t>CAT. III) Redditi e proventi patrimoniali</t>
  </si>
  <si>
    <t>Totale categoria IV</t>
  </si>
  <si>
    <t>TITOLO II - ENTRATE DIVERSE</t>
  </si>
  <si>
    <t>TOTALE TITOLO II</t>
  </si>
  <si>
    <t>TOTALE ENTRATE CORRENTI</t>
  </si>
  <si>
    <t>3 (1+2)</t>
  </si>
  <si>
    <t>INIZIALI</t>
  </si>
  <si>
    <t>VARIAZIONI</t>
  </si>
  <si>
    <t>DEFINITIVE</t>
  </si>
  <si>
    <t>7 (3-6)</t>
  </si>
  <si>
    <t>ACCERTAMENTI</t>
  </si>
  <si>
    <t>p.m.</t>
  </si>
  <si>
    <t>Cap.  3) Ruolo Società tra Professionisti</t>
  </si>
  <si>
    <t>Cap.  4) Quote in Sede Medici Chirurghi e Odont.</t>
  </si>
  <si>
    <t>Cap.  5) Quote in sede doppia iscrizione</t>
  </si>
  <si>
    <t>Cap.  6) Quote in sede Società tra Professionisti</t>
  </si>
  <si>
    <t>Cap.  7) Tassa iscrizioni Albo Medici Chirurghi</t>
  </si>
  <si>
    <t>Cap.10) Tassa rilascio certificati</t>
  </si>
  <si>
    <t>Cap.11) Tassa pareri liquidazione onorari</t>
  </si>
  <si>
    <t>Cap.12) Rimborso e/o conc. spese cess.mat.var.</t>
  </si>
  <si>
    <t>Cap.13) Interessi su c.c. bancari</t>
  </si>
  <si>
    <t>Cap.14) Interessi su titoli</t>
  </si>
  <si>
    <t>Cap.15) Contr.Org.Sind. x conc. sp. uso Sala Sede</t>
  </si>
  <si>
    <t>Cap.17) Contributi F.N.O.M.C. e O. per corsi agg.pr.</t>
  </si>
  <si>
    <t>Cap.18) Contributo F.N.O.M.C. e O. per sp. es. T.A.</t>
  </si>
  <si>
    <t>Cap.  9) Tassa iscrizioni Albo Società tra Professionisti</t>
  </si>
  <si>
    <t>Cap.  8) Tassa iscrizioni Albo Odontoiatri</t>
  </si>
  <si>
    <r>
      <t xml:space="preserve">                            </t>
    </r>
    <r>
      <rPr>
        <b/>
        <sz val="10"/>
        <rFont val="Calibri"/>
        <family val="2"/>
      </rPr>
      <t xml:space="preserve"> PREVISIONI</t>
    </r>
  </si>
  <si>
    <t>RISCOSSI</t>
  </si>
  <si>
    <t>RIMASTI DA RISCUOTERE</t>
  </si>
  <si>
    <t>GESTIONE DEI RESIDUI ATTIVI</t>
  </si>
  <si>
    <t>GESTIONE DI CASSA</t>
  </si>
  <si>
    <t>11 (9 + 10)</t>
  </si>
  <si>
    <t>12 (11 - 8)</t>
  </si>
  <si>
    <t>DIFFERENZA</t>
  </si>
  <si>
    <t>PREVISIONI</t>
  </si>
  <si>
    <t>RISCOSSIONI</t>
  </si>
  <si>
    <t>15 (13 -14)</t>
  </si>
  <si>
    <t>13 (3 + 8)</t>
  </si>
  <si>
    <t>16 (5 +10)</t>
  </si>
  <si>
    <t>SOMME DA RISCUOTERE</t>
  </si>
  <si>
    <t>SOMME RISCOSSE</t>
  </si>
  <si>
    <t>14 (4 + 9)</t>
  </si>
  <si>
    <t>TITOLO III - ENTRATE IN CONTO CAPITALE</t>
  </si>
  <si>
    <t>Totale categoria V</t>
  </si>
  <si>
    <t>Totale categoria VI</t>
  </si>
  <si>
    <t>Totale categoria VII</t>
  </si>
  <si>
    <t>TOTALE TITOLO III</t>
  </si>
  <si>
    <t>TOTALE DA RIPORTARE</t>
  </si>
  <si>
    <t>6 (4+5)</t>
  </si>
  <si>
    <t xml:space="preserve">                                                                      GESTIONE DI COMPETENZA</t>
  </si>
  <si>
    <t>Cap.19) Alienazione mobili/arred./attr. (x ev.f. uso)</t>
  </si>
  <si>
    <t xml:space="preserve">                                                           GESTIONE DI COMPETENZA</t>
  </si>
  <si>
    <t>RIPORTO</t>
  </si>
  <si>
    <t>Totale categoria VIII</t>
  </si>
  <si>
    <t>TOTALE TITOLO IV</t>
  </si>
  <si>
    <t>TOTALE GENERALE ENTRATE</t>
  </si>
  <si>
    <t xml:space="preserve">                                                            GESTIONE DI COMPETENZA</t>
  </si>
  <si>
    <t>GESTIONE DEI RESIDUI PASSIVI</t>
  </si>
  <si>
    <t>SOMME PAGATE</t>
  </si>
  <si>
    <t>SOMME DA PAGARE</t>
  </si>
  <si>
    <t>PAGATI</t>
  </si>
  <si>
    <t>RIMASTI DA  PAGARE</t>
  </si>
  <si>
    <t>PAGAMENTI</t>
  </si>
  <si>
    <t>TITOLO I - USCITE CORRENTI</t>
  </si>
  <si>
    <t>CAT.  I) Spese funzionamento Organi Istituzionali</t>
  </si>
  <si>
    <t>Cap.  1) Elezioni</t>
  </si>
  <si>
    <t>Cap.  2) Assicurazioni Componenti Organi Istituz.</t>
  </si>
  <si>
    <t>Cap.  3) Rimb. Spese/indenn./gettoni pres.Org.Ist.</t>
  </si>
  <si>
    <t>Cap.  4) Contributi er. e prev. su compensi Org.Ist.</t>
  </si>
  <si>
    <t>CAT. II) Spese di aggiornamento profess. e cult.</t>
  </si>
  <si>
    <t>Cap.  5) Aggiornamento profess./iniz.cult./org.riun.</t>
  </si>
  <si>
    <t>Cap.  6) Ev. contributi erariali</t>
  </si>
  <si>
    <t>Cap.  7) Celebrazione 50° laurea</t>
  </si>
  <si>
    <t>CAT. III) Spese per Albi profess. e Comunicazione</t>
  </si>
  <si>
    <t>Cap.  8) Albi professionali</t>
  </si>
  <si>
    <t>Cap.  9) Newsletter e comunicazioni</t>
  </si>
  <si>
    <t>CAT. IV) Spese generali Sede</t>
  </si>
  <si>
    <t>Cap.10) Condominio</t>
  </si>
  <si>
    <t>Cap.11) Energia elettrica</t>
  </si>
  <si>
    <t>Cap.12) Assicurazioni c.incendio/furto/r.c./v.terzi</t>
  </si>
  <si>
    <t>Cap.13) Manutenz./riparaz. ordin. locali e impianti</t>
  </si>
  <si>
    <t>Cap.14) Manutenz./riparaz. ordin. mobili e arred.</t>
  </si>
  <si>
    <t>Cap.15) Pulizia Sede</t>
  </si>
  <si>
    <t>CAT.  V) Spese generali di funzionamento</t>
  </si>
  <si>
    <t>Cap.16) Postelefoniche</t>
  </si>
  <si>
    <t>Cap.17) Cancelleria/stampati/mat.div./progr.comp.</t>
  </si>
  <si>
    <t>Cap.18) Abb./acq./ril./pubb.v./c.tv/Internet/PEC</t>
  </si>
  <si>
    <t>Cap.19) Noleggio/manut./riparaz. macchine d'ufficio</t>
  </si>
  <si>
    <t>Cap.20) Spese per concorsi</t>
  </si>
  <si>
    <t>CAT. VI) Spese per il personale lav. Dipendente</t>
  </si>
  <si>
    <t>Cap.21) Stipendi/aum.contr./ore straord./ind.di Ente</t>
  </si>
  <si>
    <t>Cap.22) Oneri contributi previdenziali e assicur.</t>
  </si>
  <si>
    <t>Cap.23) Buoni pasto</t>
  </si>
  <si>
    <t>Cap.24) Fondo indennità anzianità (quota e int.c.c.)</t>
  </si>
  <si>
    <t>Cap.25) Formazione/aggiorn.prof./add.pers.lav.dip.</t>
  </si>
  <si>
    <t>CAT. VII) Consulenze e servizi vari</t>
  </si>
  <si>
    <t>Cap.26) Cons. legale, amministrativa, fisc.tribut.</t>
  </si>
  <si>
    <t>Cap.27) Servizio stampa</t>
  </si>
  <si>
    <t>Cap.28) Altre consulenze esterne</t>
  </si>
  <si>
    <t>Cap.29) Ev. contributi erariali</t>
  </si>
  <si>
    <t xml:space="preserve">                                                               GESTIONE DI COMPETENZA</t>
  </si>
  <si>
    <t>CAT. VIII) Spese e oneri diversi</t>
  </si>
  <si>
    <t>Cap.30) Imposte, tasse, bolli, tributi vari</t>
  </si>
  <si>
    <t>Cap.31) Spese per riscossione tasse annuali</t>
  </si>
  <si>
    <t>Cap.32) Spese per lutti/necrologi</t>
  </si>
  <si>
    <t>Cap.33) Spese bancarie</t>
  </si>
  <si>
    <t>Cap.34) Spese diverse</t>
  </si>
  <si>
    <t>Cap.35) Spese diverse tramite la piccola cassa ec.</t>
  </si>
  <si>
    <t>Cap.36) Spese per adempimenti D.Lgs. 81/08</t>
  </si>
  <si>
    <t>Cap.37) Canone affitto posti auto</t>
  </si>
  <si>
    <t>Cap.38) Rimborso Tasse Annuali Medici Ch. e Od.</t>
  </si>
  <si>
    <t>Cap.39) Rimborso Tasse Annuali doppia iscriz.</t>
  </si>
  <si>
    <t>Totale categoria IX</t>
  </si>
  <si>
    <t>Cap.42) Contrib. Comitato Prov.Unit.Ordini e Coll.P.</t>
  </si>
  <si>
    <t>Totale categoria X</t>
  </si>
  <si>
    <t>Cap.44) Fondo di riserva per integraz.stanz.insuff.</t>
  </si>
  <si>
    <t>Cap.45) Fondo di riserva per spese impr. e straord.</t>
  </si>
  <si>
    <t>Totale categoria XI</t>
  </si>
  <si>
    <t>TITOLO II - USCITE IN CONTO CAPITALE</t>
  </si>
  <si>
    <t>Totale categoria XII</t>
  </si>
  <si>
    <t>Totale categoria XIII</t>
  </si>
  <si>
    <t>Totale categoria XIV</t>
  </si>
  <si>
    <t>Totale categoria XV</t>
  </si>
  <si>
    <t>TOTALE GENERALE USCITE</t>
  </si>
  <si>
    <t>CAT. VII) Dismissione di valori mobiliari</t>
  </si>
  <si>
    <t>Cap.21) Incasso titoli</t>
  </si>
  <si>
    <t>CAT.  VI) Alienazione beni immobil</t>
  </si>
  <si>
    <t>CAT.  V) Alienazione beni mobili</t>
  </si>
  <si>
    <t>Cap.20) Alienazione beni immobili</t>
  </si>
  <si>
    <t>TITOLO V - ENTRATE PER PARTITE DI GIRO</t>
  </si>
  <si>
    <t>CAT. X) Entrate aventi natura di partite di giro</t>
  </si>
  <si>
    <t>Cap.25) Ritenute erariali su compensi lav. aut.</t>
  </si>
  <si>
    <t>Cap.27) Fondo economato</t>
  </si>
  <si>
    <t>Cap.28) Anticipazioni Enti diversi</t>
  </si>
  <si>
    <t>Cap.26) Ritenute erar. e prev. su compensi Org. Istituzionali</t>
  </si>
  <si>
    <t>Cap.24) Ritenute sulle retribuzioni al pers.lav.dip.</t>
  </si>
  <si>
    <t>TOTALE TITOLO V</t>
  </si>
  <si>
    <t>TOTALE TITOLO I + II + III + IV + V</t>
  </si>
  <si>
    <t>Cap.16) Rimborsi e contributi diversi</t>
  </si>
  <si>
    <t>CAT .IV) Poste corr. e compensative di spese correnti</t>
  </si>
  <si>
    <t>CAT. VIII) Fondo indennità anzianità personale.l.dip.</t>
  </si>
  <si>
    <t>Cap.22) Fondo indennità anzianità personale lav.dip.</t>
  </si>
  <si>
    <t>TITOLO IV - ENTRATE DERIV. DA ACC. MUTUI</t>
  </si>
  <si>
    <t>CAT. IX) Accensione mutuo per acquisto e ristrutt. Sede</t>
  </si>
  <si>
    <t>Cap.23) Accensione mutuo per acquisto e ristrutt. Sede</t>
  </si>
  <si>
    <r>
      <t xml:space="preserve">            </t>
    </r>
    <r>
      <rPr>
        <b/>
        <sz val="20"/>
        <rFont val="Arial"/>
        <family val="2"/>
      </rPr>
      <t>CONTO CONSUNTIVO ANNO 2020 - ENTRATE</t>
    </r>
  </si>
  <si>
    <t>RESIDUI AL 31/12/2020</t>
  </si>
  <si>
    <t>FONDO CASSA ALL'1.1.2020</t>
  </si>
  <si>
    <t xml:space="preserve">              CONTO CONSUNTIVO ANNO 2020 - USCITE</t>
  </si>
  <si>
    <t xml:space="preserve">                CONTO CONSUNTIVO ANNO 2020 - USCITE</t>
  </si>
  <si>
    <t>CAT. IX) Oneri finanziari</t>
  </si>
  <si>
    <t>Cap.40) Interessi pass. estinzione mutuo acquisto e r. Sede</t>
  </si>
  <si>
    <t>CAT. X) Contributo obbligatorio alla Federazione</t>
  </si>
  <si>
    <t>Cap.41) Contributo su T.A. Iscritti</t>
  </si>
  <si>
    <t>CAT. XII) Spese non classificabili in altre voci</t>
  </si>
  <si>
    <t>Cap.43) Contr. a F.R.O.M.C. e O. Lombardia</t>
  </si>
  <si>
    <t>CAT. XIV) Acquisto di beni di uso durevole</t>
  </si>
  <si>
    <t>Cap.47) Acquisto mobili/arred./macch.d'uff./attrezz.</t>
  </si>
  <si>
    <t>Cap.48) Spese per locali e impianti Sede</t>
  </si>
  <si>
    <t>Cap.49) Acquisto Titoli di Stato</t>
  </si>
  <si>
    <t>Totale categoria XVI</t>
  </si>
  <si>
    <t>Cap.50) Fondo indennità anzianità pers.lav.dip.</t>
  </si>
  <si>
    <t>Cap.46) Acquisto Sede</t>
  </si>
  <si>
    <t>TITOLO III - ESTINZIONE DI MUTUI E ANTICIPAZ.</t>
  </si>
  <si>
    <t>TITOLO IV - USCITE PER PARTITE DI GIRO</t>
  </si>
  <si>
    <t>CAT.XVII) Quote mutuo</t>
  </si>
  <si>
    <t>Cap.51) Rimborso quote ev. mutuo contratto dall'Ordine</t>
  </si>
  <si>
    <t>Totale categoria XVII</t>
  </si>
  <si>
    <t>CAT. XVIII) Spese aventi natura di partite di giro</t>
  </si>
  <si>
    <t>Cap.52) Ritenute sulle retribuzioni al pers.lav.dip.</t>
  </si>
  <si>
    <t>Cap.53) Ritenute erariali su compensi lav.aut.</t>
  </si>
  <si>
    <t>Cap.54) Ritenute erar. e prev. su comp. Org. Ist.</t>
  </si>
  <si>
    <t>Cap.55) Fondo economato</t>
  </si>
  <si>
    <t>Cap.56) Anticipazioni Enti diversi</t>
  </si>
  <si>
    <t>CAT. XI) Spese per trasferimenti</t>
  </si>
  <si>
    <t>CAT. XIII) Acquisto di beni patrimoniali</t>
  </si>
  <si>
    <t>CAT. XV) Acquisto di valori mobiliari</t>
  </si>
  <si>
    <t>CAT. XVI) Fondo indennità anzianità</t>
  </si>
  <si>
    <t>Totale categoria XVIII</t>
  </si>
  <si>
    <t>RESIDUI ATTIVI AL 31/12/2019</t>
  </si>
  <si>
    <t>RESIDUI PASSIVI AL 31/12/2019</t>
  </si>
  <si>
    <t>AVANZO DI AMMINISTRAZIONE AL 31.12.2020</t>
  </si>
  <si>
    <t>DELL'ESERCIZIO</t>
  </si>
  <si>
    <t>DEGLI ESERCIZI PRECEDENTI</t>
  </si>
  <si>
    <t xml:space="preserve">RESIDUI PASSIVI:            </t>
  </si>
  <si>
    <t>RESIDUI ATTIVI:</t>
  </si>
  <si>
    <t>FONDO CASSA AL 31.12.2020</t>
  </si>
  <si>
    <t>IN CONTO RESIDUI</t>
  </si>
  <si>
    <t xml:space="preserve">IN CONTO COMPETENZA </t>
  </si>
  <si>
    <t>PAGAMENTI:</t>
  </si>
  <si>
    <t>IN CONTO COMPETENZA</t>
  </si>
  <si>
    <t>RISCOSSIONI:</t>
  </si>
  <si>
    <r>
      <t xml:space="preserve">                                                </t>
    </r>
    <r>
      <rPr>
        <b/>
        <sz val="20"/>
        <rFont val="Arial"/>
        <family val="2"/>
      </rPr>
      <t xml:space="preserve"> SITUAZIONE AMMINISTRATIVA AL 31 DICEMBRE 2020</t>
    </r>
  </si>
  <si>
    <t>TOTALE PASSIVO</t>
  </si>
  <si>
    <t>degli importi esigibili oltre l'esercizio successivo:</t>
  </si>
  <si>
    <t xml:space="preserve">TOTALE  Debiti con separata indicazione, per ciascuna voce, </t>
  </si>
  <si>
    <t xml:space="preserve">    TOTALE  Debiti verso fornitori</t>
  </si>
  <si>
    <t xml:space="preserve">           - entro l'esercizio</t>
  </si>
  <si>
    <t xml:space="preserve">     7) Debiti verso fornitori</t>
  </si>
  <si>
    <t xml:space="preserve">    TOTALE  Debiti verso altri finanziatori</t>
  </si>
  <si>
    <t xml:space="preserve">           - oltre l'esercizio</t>
  </si>
  <si>
    <t xml:space="preserve">     5) Debiti verso altri finanziatori</t>
  </si>
  <si>
    <t>importi esigibili oltre l'esercizio successivo</t>
  </si>
  <si>
    <t>D) Debiti, con separata indicazione, per ciascuna voce, degli</t>
  </si>
  <si>
    <t>C) Trattamento di fine rapporto di lavoro subordinato</t>
  </si>
  <si>
    <t>TOTALE  Patrimonio netto:</t>
  </si>
  <si>
    <t xml:space="preserve">      IX) Utile (perdita) dell'esercizio</t>
  </si>
  <si>
    <t xml:space="preserve">    VIII) Utili (perdite) portati a nuovo</t>
  </si>
  <si>
    <t>A) Patrimonio netto:</t>
  </si>
  <si>
    <t>STATO PATRIMONIALE PASSIVO</t>
  </si>
  <si>
    <t>TOTALE ATTIVO</t>
  </si>
  <si>
    <t>TOTALE  Attivo circolante:</t>
  </si>
  <si>
    <t xml:space="preserve">   TOTALE  Disponibilità liquide:</t>
  </si>
  <si>
    <t xml:space="preserve">         1) Depositi bancari e postali</t>
  </si>
  <si>
    <t xml:space="preserve">   IV) Disponibilità liquide:</t>
  </si>
  <si>
    <t xml:space="preserve">TOTALE  Crediti con separata indicazione, per ciascuna voce, </t>
  </si>
  <si>
    <t xml:space="preserve">    TOTALE  Crediti verso terzi</t>
  </si>
  <si>
    <t xml:space="preserve">              -entro l'esercizio</t>
  </si>
  <si>
    <t xml:space="preserve">         5) Crediti verso altri</t>
  </si>
  <si>
    <t xml:space="preserve">         importi esigibili oltre l'esercizio successivo</t>
  </si>
  <si>
    <t xml:space="preserve">    II) Crediti con separata indicazione, per ciascuna voce, degli </t>
  </si>
  <si>
    <t>C) Attivo circolante:</t>
  </si>
  <si>
    <t>concesse in locazione finanziaria:</t>
  </si>
  <si>
    <t>TOTALE  Immobilizzazioni, con separata indicazione di quelle</t>
  </si>
  <si>
    <t xml:space="preserve">   TOTALE   Immobilizzazioni materiali:</t>
  </si>
  <si>
    <t xml:space="preserve">        3) Attrezzature industriali e commerciali</t>
  </si>
  <si>
    <t xml:space="preserve">        1) Terreni e fabbricati</t>
  </si>
  <si>
    <t xml:space="preserve">   II) Immobilizzazioni materiali:</t>
  </si>
  <si>
    <t xml:space="preserve">     concesse in locazione finanziaria:</t>
  </si>
  <si>
    <t>B) Immobilizzazioni, con separata indicazione di quelle</t>
  </si>
  <si>
    <t>STATO PATRIMONIALE ATTIVO</t>
  </si>
  <si>
    <t>AL 31/12/2019</t>
  </si>
  <si>
    <t>AL 31/12/2020</t>
  </si>
  <si>
    <r>
      <t xml:space="preserve">                                            </t>
    </r>
    <r>
      <rPr>
        <b/>
        <sz val="20"/>
        <rFont val="Arial"/>
        <family val="2"/>
      </rPr>
      <t xml:space="preserve">    SITUAZIONE PATRIMONIALE AL 31 DICEMBRE 2020</t>
    </r>
  </si>
  <si>
    <t xml:space="preserve">   21) Utile (perdite) dell'esercizio</t>
  </si>
  <si>
    <r>
      <t xml:space="preserve">       </t>
    </r>
    <r>
      <rPr>
        <b/>
        <sz val="14"/>
        <rFont val="Calibri"/>
        <family val="2"/>
      </rPr>
      <t>Risultato prima delle imposte</t>
    </r>
  </si>
  <si>
    <r>
      <t xml:space="preserve">       </t>
    </r>
    <r>
      <rPr>
        <b/>
        <sz val="14"/>
        <rFont val="Calibri"/>
        <family val="2"/>
      </rPr>
      <t>Differenza tra Valore e Costi della produzione</t>
    </r>
  </si>
  <si>
    <t>TOTALE   Costi della produzione</t>
  </si>
  <si>
    <t xml:space="preserve">    14) Oneri diversi di gestione</t>
  </si>
  <si>
    <t xml:space="preserve">       TOTALE  Ammortamento delle immobilizzazioni materiali</t>
  </si>
  <si>
    <t xml:space="preserve">          b) Ammortamento delle immobilizzazioni materiali</t>
  </si>
  <si>
    <t xml:space="preserve">    10) Ammortamento e svalutazioni</t>
  </si>
  <si>
    <t xml:space="preserve">       TOTALE  Per il personale:</t>
  </si>
  <si>
    <t xml:space="preserve">          d) Altri costi</t>
  </si>
  <si>
    <t xml:space="preserve">          c) Trattamento di fine rapporto</t>
  </si>
  <si>
    <t xml:space="preserve">          b) Oneri sociali</t>
  </si>
  <si>
    <t xml:space="preserve">          a) Salari e stipendi</t>
  </si>
  <si>
    <t xml:space="preserve">      9) Per il personale</t>
  </si>
  <si>
    <t>B) Costi della produzione:</t>
  </si>
  <si>
    <t>TOTALE   Valore della produzione</t>
  </si>
  <si>
    <t xml:space="preserve">        dei contributi in conto esercizio</t>
  </si>
  <si>
    <t xml:space="preserve">       TOTALE altri ricavi e proventi, con separata indicazione</t>
  </si>
  <si>
    <t xml:space="preserve">           - Proventi diversi</t>
  </si>
  <si>
    <t xml:space="preserve">           dei contributi in conto esercizio</t>
  </si>
  <si>
    <t xml:space="preserve">      5) Altri ricavi e proventi, con separata indicazione</t>
  </si>
  <si>
    <t>A) Valore della produzione:</t>
  </si>
  <si>
    <t xml:space="preserve">                                                                   CONTO ECONOMICO ANNO 2020</t>
  </si>
  <si>
    <t>FONDO CASSA AL 31/12/2020</t>
  </si>
  <si>
    <t>USCITE per residui competenza 2019</t>
  </si>
  <si>
    <t>TOTALE USCITE 2020 (in conto competenza)</t>
  </si>
  <si>
    <t>USCITE PER PARTITE DI GIRO</t>
  </si>
  <si>
    <t>ESTINZIONE DI MUTUI E ANTICIPAZIONI</t>
  </si>
  <si>
    <t>USCITE IN CONTO CAPITALE</t>
  </si>
  <si>
    <t>USCITE CORRENTI</t>
  </si>
  <si>
    <t>USCITE</t>
  </si>
  <si>
    <t>TOTALE GENERALE ENTRATE + Fondo cassa al 01/01/2020</t>
  </si>
  <si>
    <t>ENTRATE per residui competenza 2019</t>
  </si>
  <si>
    <t>TOTALE ENTRATE 2020 (in conto competenza)</t>
  </si>
  <si>
    <t>ENTRATE PER PARTITE DI GIRO</t>
  </si>
  <si>
    <t>ENTRATE DERIVANTI DA ACCENSIONE DI MUTUI</t>
  </si>
  <si>
    <t>ENTRATE IN CONTO CAPITALE</t>
  </si>
  <si>
    <t>ENTRATE DIVERSE</t>
  </si>
  <si>
    <t>ENTRATE CONTRIBUTIVE</t>
  </si>
  <si>
    <t>FONDO DI CASSA AL 01/01/2020</t>
  </si>
  <si>
    <t>ENTRATE</t>
  </si>
  <si>
    <t>RIEPILOGO CONTO CONSUNTIVO ANNO 2020 -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</si>
</sst>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&quot;L.&quot;\ * #,##0_-;\-&quot;L.&quot;\ * #,##0_-;_-&quot;L.&quot;\ * &quot;-&quot;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sz val="2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6" fillId="3" borderId="5" xfId="0" applyFont="1" applyFill="1" applyBorder="1"/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166" fontId="17" fillId="0" borderId="8" xfId="0" applyNumberFormat="1" applyFont="1" applyFill="1" applyBorder="1"/>
    <xf numFmtId="166" fontId="17" fillId="0" borderId="9" xfId="0" applyNumberFormat="1" applyFont="1" applyFill="1" applyBorder="1"/>
    <xf numFmtId="165" fontId="17" fillId="0" borderId="9" xfId="0" applyNumberFormat="1" applyFont="1" applyFill="1" applyBorder="1"/>
    <xf numFmtId="165" fontId="17" fillId="0" borderId="8" xfId="0" applyNumberFormat="1" applyFont="1" applyFill="1" applyBorder="1"/>
    <xf numFmtId="165" fontId="17" fillId="0" borderId="10" xfId="0" applyNumberFormat="1" applyFont="1" applyFill="1" applyBorder="1"/>
    <xf numFmtId="166" fontId="17" fillId="0" borderId="10" xfId="0" applyNumberFormat="1" applyFont="1" applyFill="1" applyBorder="1"/>
    <xf numFmtId="165" fontId="17" fillId="0" borderId="11" xfId="0" applyNumberFormat="1" applyFont="1" applyFill="1" applyBorder="1"/>
    <xf numFmtId="165" fontId="17" fillId="0" borderId="12" xfId="0" applyNumberFormat="1" applyFont="1" applyFill="1" applyBorder="1"/>
    <xf numFmtId="166" fontId="17" fillId="0" borderId="13" xfId="0" applyNumberFormat="1" applyFont="1" applyFill="1" applyBorder="1"/>
    <xf numFmtId="165" fontId="17" fillId="0" borderId="8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165" fontId="17" fillId="0" borderId="14" xfId="0" applyNumberFormat="1" applyFont="1" applyFill="1" applyBorder="1"/>
    <xf numFmtId="0" fontId="17" fillId="0" borderId="15" xfId="0" applyFont="1" applyFill="1" applyBorder="1"/>
    <xf numFmtId="0" fontId="18" fillId="3" borderId="16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0" fontId="5" fillId="2" borderId="3" xfId="0" applyFont="1" applyFill="1" applyBorder="1"/>
    <xf numFmtId="165" fontId="17" fillId="0" borderId="3" xfId="0" applyNumberFormat="1" applyFont="1" applyFill="1" applyBorder="1"/>
    <xf numFmtId="0" fontId="0" fillId="0" borderId="0" xfId="0" applyBorder="1"/>
    <xf numFmtId="0" fontId="18" fillId="3" borderId="18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3" xfId="0" applyBorder="1"/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vertical="top"/>
    </xf>
    <xf numFmtId="0" fontId="18" fillId="3" borderId="24" xfId="0" applyFont="1" applyFill="1" applyBorder="1" applyAlignment="1">
      <alignment horizontal="center" vertical="top"/>
    </xf>
    <xf numFmtId="0" fontId="18" fillId="3" borderId="25" xfId="0" applyFont="1" applyFill="1" applyBorder="1" applyAlignment="1">
      <alignment horizontal="center" vertical="top"/>
    </xf>
    <xf numFmtId="0" fontId="18" fillId="3" borderId="26" xfId="0" applyFont="1" applyFill="1" applyBorder="1" applyAlignment="1">
      <alignment horizontal="center" vertical="top"/>
    </xf>
    <xf numFmtId="0" fontId="18" fillId="3" borderId="27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/>
    </xf>
    <xf numFmtId="0" fontId="18" fillId="3" borderId="28" xfId="0" applyFont="1" applyFill="1" applyBorder="1" applyAlignment="1">
      <alignment horizontal="center" vertical="top"/>
    </xf>
    <xf numFmtId="0" fontId="0" fillId="0" borderId="29" xfId="0" applyBorder="1"/>
    <xf numFmtId="0" fontId="0" fillId="0" borderId="6" xfId="0" applyBorder="1"/>
    <xf numFmtId="0" fontId="18" fillId="3" borderId="27" xfId="0" applyFont="1" applyFill="1" applyBorder="1" applyAlignment="1">
      <alignment horizontal="center" vertical="top"/>
    </xf>
    <xf numFmtId="165" fontId="17" fillId="0" borderId="8" xfId="0" applyNumberFormat="1" applyFont="1" applyBorder="1"/>
    <xf numFmtId="165" fontId="17" fillId="0" borderId="9" xfId="0" applyNumberFormat="1" applyFont="1" applyBorder="1"/>
    <xf numFmtId="0" fontId="17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17" fillId="0" borderId="9" xfId="0" applyFont="1" applyBorder="1"/>
    <xf numFmtId="0" fontId="0" fillId="0" borderId="9" xfId="0" applyBorder="1"/>
    <xf numFmtId="0" fontId="18" fillId="3" borderId="30" xfId="0" applyFont="1" applyFill="1" applyBorder="1" applyAlignment="1">
      <alignment horizontal="center" vertical="center"/>
    </xf>
    <xf numFmtId="0" fontId="0" fillId="0" borderId="31" xfId="0" applyBorder="1"/>
    <xf numFmtId="0" fontId="4" fillId="0" borderId="21" xfId="0" applyFont="1" applyBorder="1"/>
    <xf numFmtId="0" fontId="4" fillId="0" borderId="6" xfId="0" applyFont="1" applyBorder="1"/>
    <xf numFmtId="0" fontId="18" fillId="3" borderId="23" xfId="0" applyFont="1" applyFill="1" applyBorder="1" applyAlignment="1">
      <alignment horizontal="center" vertical="top" wrapText="1"/>
    </xf>
    <xf numFmtId="0" fontId="18" fillId="3" borderId="24" xfId="0" applyFont="1" applyFill="1" applyBorder="1" applyAlignment="1">
      <alignment horizontal="center" vertical="top" wrapText="1"/>
    </xf>
    <xf numFmtId="0" fontId="0" fillId="0" borderId="32" xfId="0" applyBorder="1"/>
    <xf numFmtId="165" fontId="17" fillId="0" borderId="1" xfId="0" applyNumberFormat="1" applyFont="1" applyFill="1" applyBorder="1"/>
    <xf numFmtId="0" fontId="0" fillId="0" borderId="33" xfId="0" applyBorder="1"/>
    <xf numFmtId="0" fontId="17" fillId="0" borderId="29" xfId="0" applyFont="1" applyBorder="1"/>
    <xf numFmtId="0" fontId="7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4" borderId="1" xfId="0" applyFont="1" applyFill="1" applyBorder="1"/>
    <xf numFmtId="0" fontId="4" fillId="4" borderId="8" xfId="0" applyFont="1" applyFill="1" applyBorder="1" applyAlignment="1">
      <alignment horizontal="center"/>
    </xf>
    <xf numFmtId="0" fontId="20" fillId="0" borderId="9" xfId="0" applyFont="1" applyFill="1" applyBorder="1"/>
    <xf numFmtId="0" fontId="17" fillId="0" borderId="11" xfId="0" applyFont="1" applyFill="1" applyBorder="1"/>
    <xf numFmtId="166" fontId="17" fillId="0" borderId="10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6" fontId="17" fillId="0" borderId="21" xfId="0" applyNumberFormat="1" applyFont="1" applyFill="1" applyBorder="1"/>
    <xf numFmtId="0" fontId="7" fillId="4" borderId="3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4" xfId="0" applyBorder="1"/>
    <xf numFmtId="0" fontId="5" fillId="5" borderId="0" xfId="0" applyFont="1" applyFill="1" applyBorder="1"/>
    <xf numFmtId="165" fontId="17" fillId="0" borderId="9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center"/>
    </xf>
    <xf numFmtId="165" fontId="17" fillId="0" borderId="15" xfId="0" applyNumberFormat="1" applyFont="1" applyFill="1" applyBorder="1"/>
    <xf numFmtId="0" fontId="2" fillId="0" borderId="35" xfId="0" applyFont="1" applyBorder="1"/>
    <xf numFmtId="0" fontId="20" fillId="0" borderId="6" xfId="0" applyFont="1" applyFill="1" applyBorder="1"/>
    <xf numFmtId="0" fontId="17" fillId="0" borderId="6" xfId="0" applyFont="1" applyFill="1" applyBorder="1"/>
    <xf numFmtId="0" fontId="18" fillId="3" borderId="9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center" vertical="top"/>
    </xf>
    <xf numFmtId="0" fontId="18" fillId="3" borderId="1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top" wrapText="1"/>
    </xf>
    <xf numFmtId="0" fontId="15" fillId="3" borderId="2" xfId="0" applyFont="1" applyFill="1" applyBorder="1"/>
    <xf numFmtId="0" fontId="0" fillId="3" borderId="29" xfId="0" applyFill="1" applyBorder="1"/>
    <xf numFmtId="0" fontId="0" fillId="3" borderId="6" xfId="0" applyFill="1" applyBorder="1"/>
    <xf numFmtId="0" fontId="18" fillId="3" borderId="36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/>
    </xf>
    <xf numFmtId="0" fontId="6" fillId="3" borderId="0" xfId="0" applyFont="1" applyFill="1" applyBorder="1"/>
    <xf numFmtId="0" fontId="21" fillId="3" borderId="19" xfId="0" applyFont="1" applyFill="1" applyBorder="1" applyAlignment="1"/>
    <xf numFmtId="0" fontId="21" fillId="3" borderId="5" xfId="0" applyFont="1" applyFill="1" applyBorder="1" applyAlignment="1"/>
    <xf numFmtId="0" fontId="0" fillId="3" borderId="38" xfId="0" applyFill="1" applyBorder="1"/>
    <xf numFmtId="0" fontId="21" fillId="3" borderId="39" xfId="0" applyFont="1" applyFill="1" applyBorder="1" applyAlignment="1">
      <alignment horizontal="center"/>
    </xf>
    <xf numFmtId="0" fontId="14" fillId="0" borderId="6" xfId="0" applyFont="1" applyFill="1" applyBorder="1"/>
    <xf numFmtId="0" fontId="22" fillId="0" borderId="6" xfId="0" applyFont="1" applyFill="1" applyBorder="1"/>
    <xf numFmtId="0" fontId="14" fillId="0" borderId="29" xfId="0" applyFont="1" applyFill="1" applyBorder="1"/>
    <xf numFmtId="0" fontId="21" fillId="3" borderId="4" xfId="0" applyFont="1" applyFill="1" applyBorder="1" applyAlignment="1"/>
    <xf numFmtId="165" fontId="17" fillId="4" borderId="8" xfId="0" applyNumberFormat="1" applyFont="1" applyFill="1" applyBorder="1"/>
    <xf numFmtId="165" fontId="17" fillId="0" borderId="11" xfId="0" applyNumberFormat="1" applyFont="1" applyBorder="1"/>
    <xf numFmtId="0" fontId="17" fillId="0" borderId="6" xfId="0" applyFont="1" applyBorder="1"/>
    <xf numFmtId="166" fontId="17" fillId="0" borderId="9" xfId="0" applyNumberFormat="1" applyFont="1" applyBorder="1"/>
    <xf numFmtId="166" fontId="17" fillId="0" borderId="8" xfId="0" applyNumberFormat="1" applyFont="1" applyBorder="1"/>
    <xf numFmtId="165" fontId="17" fillId="0" borderId="29" xfId="0" applyNumberFormat="1" applyFont="1" applyBorder="1"/>
    <xf numFmtId="165" fontId="20" fillId="0" borderId="9" xfId="0" applyNumberFormat="1" applyFont="1" applyFill="1" applyBorder="1"/>
    <xf numFmtId="165" fontId="20" fillId="0" borderId="8" xfId="0" applyNumberFormat="1" applyFont="1" applyFill="1" applyBorder="1"/>
    <xf numFmtId="0" fontId="21" fillId="3" borderId="19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/>
    </xf>
    <xf numFmtId="0" fontId="15" fillId="3" borderId="1" xfId="0" applyFont="1" applyFill="1" applyBorder="1"/>
    <xf numFmtId="0" fontId="18" fillId="3" borderId="40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4" fillId="0" borderId="6" xfId="0" applyFont="1" applyBorder="1"/>
    <xf numFmtId="165" fontId="17" fillId="0" borderId="20" xfId="0" applyNumberFormat="1" applyFont="1" applyBorder="1"/>
    <xf numFmtId="166" fontId="17" fillId="0" borderId="29" xfId="0" applyNumberFormat="1" applyFont="1" applyBorder="1"/>
    <xf numFmtId="165" fontId="17" fillId="4" borderId="9" xfId="0" applyNumberFormat="1" applyFont="1" applyFill="1" applyBorder="1"/>
    <xf numFmtId="165" fontId="17" fillId="0" borderId="27" xfId="0" applyNumberFormat="1" applyFont="1" applyBorder="1"/>
    <xf numFmtId="0" fontId="21" fillId="0" borderId="6" xfId="0" applyFont="1" applyFill="1" applyBorder="1"/>
    <xf numFmtId="0" fontId="15" fillId="0" borderId="6" xfId="0" applyFont="1" applyFill="1" applyBorder="1"/>
    <xf numFmtId="0" fontId="6" fillId="3" borderId="38" xfId="0" applyFont="1" applyFill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/>
    </xf>
    <xf numFmtId="0" fontId="22" fillId="0" borderId="6" xfId="0" applyFont="1" applyBorder="1"/>
    <xf numFmtId="0" fontId="20" fillId="0" borderId="6" xfId="0" applyFont="1" applyBorder="1"/>
    <xf numFmtId="165" fontId="17" fillId="0" borderId="9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4" borderId="11" xfId="0" applyNumberFormat="1" applyFont="1" applyFill="1" applyBorder="1"/>
    <xf numFmtId="165" fontId="17" fillId="4" borderId="27" xfId="0" applyNumberFormat="1" applyFont="1" applyFill="1" applyBorder="1"/>
    <xf numFmtId="165" fontId="17" fillId="4" borderId="43" xfId="0" applyNumberFormat="1" applyFont="1" applyFill="1" applyBorder="1"/>
    <xf numFmtId="166" fontId="17" fillId="4" borderId="8" xfId="0" applyNumberFormat="1" applyFont="1" applyFill="1" applyBorder="1"/>
    <xf numFmtId="166" fontId="17" fillId="4" borderId="9" xfId="0" applyNumberFormat="1" applyFont="1" applyFill="1" applyBorder="1"/>
    <xf numFmtId="165" fontId="17" fillId="0" borderId="27" xfId="0" applyNumberFormat="1" applyFont="1" applyBorder="1" applyAlignment="1">
      <alignment horizontal="center"/>
    </xf>
    <xf numFmtId="166" fontId="17" fillId="0" borderId="11" xfId="0" applyNumberFormat="1" applyFont="1" applyBorder="1"/>
    <xf numFmtId="165" fontId="17" fillId="0" borderId="11" xfId="0" applyNumberFormat="1" applyFont="1" applyBorder="1" applyAlignment="1">
      <alignment horizontal="center"/>
    </xf>
    <xf numFmtId="0" fontId="20" fillId="4" borderId="6" xfId="0" applyFont="1" applyFill="1" applyBorder="1"/>
    <xf numFmtId="166" fontId="17" fillId="0" borderId="10" xfId="0" applyNumberFormat="1" applyFont="1" applyBorder="1"/>
    <xf numFmtId="0" fontId="17" fillId="4" borderId="8" xfId="0" applyFont="1" applyFill="1" applyBorder="1"/>
    <xf numFmtId="165" fontId="17" fillId="4" borderId="9" xfId="0" applyNumberFormat="1" applyFont="1" applyFill="1" applyBorder="1" applyAlignment="1">
      <alignment horizontal="center"/>
    </xf>
    <xf numFmtId="165" fontId="17" fillId="4" borderId="8" xfId="0" applyNumberFormat="1" applyFont="1" applyFill="1" applyBorder="1" applyAlignment="1">
      <alignment horizontal="center"/>
    </xf>
    <xf numFmtId="165" fontId="17" fillId="4" borderId="27" xfId="0" applyNumberFormat="1" applyFont="1" applyFill="1" applyBorder="1" applyAlignment="1">
      <alignment horizontal="center"/>
    </xf>
    <xf numFmtId="165" fontId="17" fillId="4" borderId="11" xfId="0" applyNumberFormat="1" applyFont="1" applyFill="1" applyBorder="1" applyAlignment="1">
      <alignment horizontal="center"/>
    </xf>
    <xf numFmtId="166" fontId="17" fillId="4" borderId="11" xfId="0" applyNumberFormat="1" applyFont="1" applyFill="1" applyBorder="1"/>
    <xf numFmtId="0" fontId="17" fillId="4" borderId="6" xfId="0" applyFont="1" applyFill="1" applyBorder="1"/>
    <xf numFmtId="165" fontId="17" fillId="4" borderId="10" xfId="0" applyNumberFormat="1" applyFont="1" applyFill="1" applyBorder="1"/>
    <xf numFmtId="165" fontId="20" fillId="4" borderId="8" xfId="0" applyNumberFormat="1" applyFont="1" applyFill="1" applyBorder="1"/>
    <xf numFmtId="166" fontId="17" fillId="4" borderId="10" xfId="0" applyNumberFormat="1" applyFont="1" applyFill="1" applyBorder="1"/>
    <xf numFmtId="0" fontId="6" fillId="3" borderId="5" xfId="0" applyFont="1" applyFill="1" applyBorder="1"/>
    <xf numFmtId="0" fontId="14" fillId="3" borderId="19" xfId="0" applyFont="1" applyFill="1" applyBorder="1"/>
    <xf numFmtId="0" fontId="18" fillId="3" borderId="2" xfId="0" applyFont="1" applyFill="1" applyBorder="1" applyAlignment="1">
      <alignment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top"/>
    </xf>
    <xf numFmtId="0" fontId="18" fillId="3" borderId="45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1" fillId="4" borderId="6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7" fillId="4" borderId="9" xfId="0" applyFont="1" applyFill="1" applyBorder="1"/>
    <xf numFmtId="165" fontId="17" fillId="4" borderId="10" xfId="0" applyNumberFormat="1" applyFont="1" applyFill="1" applyBorder="1" applyAlignment="1">
      <alignment horizontal="center"/>
    </xf>
    <xf numFmtId="165" fontId="17" fillId="4" borderId="9" xfId="0" quotePrefix="1" applyNumberFormat="1" applyFont="1" applyFill="1" applyBorder="1"/>
    <xf numFmtId="165" fontId="17" fillId="4" borderId="16" xfId="0" applyNumberFormat="1" applyFont="1" applyFill="1" applyBorder="1"/>
    <xf numFmtId="0" fontId="21" fillId="0" borderId="6" xfId="0" applyFont="1" applyBorder="1"/>
    <xf numFmtId="0" fontId="23" fillId="0" borderId="6" xfId="0" applyFont="1" applyBorder="1"/>
    <xf numFmtId="166" fontId="17" fillId="4" borderId="11" xfId="0" applyNumberFormat="1" applyFont="1" applyFill="1" applyBorder="1" applyAlignment="1">
      <alignment horizontal="center"/>
    </xf>
    <xf numFmtId="0" fontId="15" fillId="0" borderId="6" xfId="0" applyFont="1" applyBorder="1"/>
    <xf numFmtId="165" fontId="17" fillId="4" borderId="13" xfId="0" applyNumberFormat="1" applyFont="1" applyFill="1" applyBorder="1"/>
    <xf numFmtId="166" fontId="17" fillId="4" borderId="13" xfId="0" applyNumberFormat="1" applyFont="1" applyFill="1" applyBorder="1"/>
    <xf numFmtId="165" fontId="17" fillId="4" borderId="12" xfId="0" applyNumberFormat="1" applyFont="1" applyFill="1" applyBorder="1"/>
    <xf numFmtId="165" fontId="20" fillId="4" borderId="9" xfId="0" applyNumberFormat="1" applyFont="1" applyFill="1" applyBorder="1"/>
    <xf numFmtId="0" fontId="17" fillId="4" borderId="13" xfId="0" applyFont="1" applyFill="1" applyBorder="1"/>
    <xf numFmtId="0" fontId="17" fillId="4" borderId="12" xfId="0" applyFont="1" applyFill="1" applyBorder="1"/>
    <xf numFmtId="0" fontId="20" fillId="4" borderId="8" xfId="0" applyFont="1" applyFill="1" applyBorder="1"/>
    <xf numFmtId="0" fontId="14" fillId="6" borderId="46" xfId="0" applyFont="1" applyFill="1" applyBorder="1"/>
    <xf numFmtId="41" fontId="17" fillId="4" borderId="9" xfId="0" applyNumberFormat="1" applyFont="1" applyFill="1" applyBorder="1"/>
    <xf numFmtId="165" fontId="20" fillId="4" borderId="9" xfId="0" applyNumberFormat="1" applyFont="1" applyFill="1" applyBorder="1" applyAlignment="1">
      <alignment horizontal="center"/>
    </xf>
    <xf numFmtId="165" fontId="20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20" fillId="4" borderId="9" xfId="0" applyFont="1" applyFill="1" applyBorder="1"/>
    <xf numFmtId="165" fontId="20" fillId="6" borderId="15" xfId="0" applyNumberFormat="1" applyFont="1" applyFill="1" applyBorder="1"/>
    <xf numFmtId="0" fontId="20" fillId="6" borderId="15" xfId="0" applyFont="1" applyFill="1" applyBorder="1"/>
    <xf numFmtId="165" fontId="20" fillId="6" borderId="14" xfId="0" applyNumberFormat="1" applyFont="1" applyFill="1" applyBorder="1"/>
    <xf numFmtId="0" fontId="21" fillId="4" borderId="46" xfId="0" applyFont="1" applyFill="1" applyBorder="1"/>
    <xf numFmtId="165" fontId="20" fillId="4" borderId="15" xfId="0" applyNumberFormat="1" applyFont="1" applyFill="1" applyBorder="1"/>
    <xf numFmtId="165" fontId="20" fillId="4" borderId="14" xfId="0" applyNumberFormat="1" applyFont="1" applyFill="1" applyBorder="1"/>
    <xf numFmtId="0" fontId="21" fillId="5" borderId="46" xfId="0" applyFont="1" applyFill="1" applyBorder="1"/>
    <xf numFmtId="165" fontId="20" fillId="5" borderId="14" xfId="0" applyNumberFormat="1" applyFont="1" applyFill="1" applyBorder="1"/>
    <xf numFmtId="165" fontId="20" fillId="5" borderId="47" xfId="0" applyNumberFormat="1" applyFont="1" applyFill="1" applyBorder="1"/>
    <xf numFmtId="165" fontId="17" fillId="4" borderId="48" xfId="0" applyNumberFormat="1" applyFont="1" applyFill="1" applyBorder="1"/>
    <xf numFmtId="165" fontId="17" fillId="4" borderId="49" xfId="0" applyNumberFormat="1" applyFont="1" applyFill="1" applyBorder="1"/>
    <xf numFmtId="0" fontId="17" fillId="0" borderId="50" xfId="0" applyFont="1" applyBorder="1"/>
    <xf numFmtId="0" fontId="17" fillId="0" borderId="49" xfId="0" applyFont="1" applyBorder="1"/>
    <xf numFmtId="0" fontId="21" fillId="3" borderId="19" xfId="0" applyFont="1" applyFill="1" applyBorder="1" applyAlignment="1">
      <alignment horizontal="center" vertical="center"/>
    </xf>
    <xf numFmtId="166" fontId="17" fillId="4" borderId="12" xfId="0" applyNumberFormat="1" applyFont="1" applyFill="1" applyBorder="1"/>
    <xf numFmtId="165" fontId="24" fillId="4" borderId="49" xfId="0" applyNumberFormat="1" applyFont="1" applyFill="1" applyBorder="1"/>
    <xf numFmtId="165" fontId="24" fillId="4" borderId="51" xfId="0" applyNumberFormat="1" applyFont="1" applyFill="1" applyBorder="1"/>
    <xf numFmtId="0" fontId="25" fillId="4" borderId="48" xfId="0" applyFont="1" applyFill="1" applyBorder="1"/>
    <xf numFmtId="0" fontId="25" fillId="4" borderId="49" xfId="0" applyFont="1" applyFill="1" applyBorder="1"/>
    <xf numFmtId="0" fontId="25" fillId="4" borderId="50" xfId="0" applyFont="1" applyFill="1" applyBorder="1"/>
    <xf numFmtId="0" fontId="25" fillId="4" borderId="52" xfId="0" applyFont="1" applyFill="1" applyBorder="1"/>
    <xf numFmtId="0" fontId="25" fillId="4" borderId="53" xfId="0" applyFont="1" applyFill="1" applyBorder="1"/>
    <xf numFmtId="0" fontId="25" fillId="4" borderId="51" xfId="0" applyFont="1" applyFill="1" applyBorder="1"/>
    <xf numFmtId="0" fontId="25" fillId="4" borderId="54" xfId="0" applyFont="1" applyFill="1" applyBorder="1"/>
    <xf numFmtId="0" fontId="14" fillId="7" borderId="6" xfId="0" applyFont="1" applyFill="1" applyBorder="1"/>
    <xf numFmtId="165" fontId="20" fillId="7" borderId="9" xfId="0" applyNumberFormat="1" applyFont="1" applyFill="1" applyBorder="1"/>
    <xf numFmtId="166" fontId="20" fillId="7" borderId="9" xfId="0" applyNumberFormat="1" applyFont="1" applyFill="1" applyBorder="1"/>
    <xf numFmtId="165" fontId="20" fillId="7" borderId="8" xfId="0" applyNumberFormat="1" applyFont="1" applyFill="1" applyBorder="1"/>
    <xf numFmtId="165" fontId="20" fillId="7" borderId="13" xfId="0" applyNumberFormat="1" applyFont="1" applyFill="1" applyBorder="1"/>
    <xf numFmtId="165" fontId="20" fillId="7" borderId="12" xfId="0" applyNumberFormat="1" applyFont="1" applyFill="1" applyBorder="1"/>
    <xf numFmtId="0" fontId="14" fillId="7" borderId="29" xfId="0" applyFont="1" applyFill="1" applyBorder="1"/>
    <xf numFmtId="165" fontId="20" fillId="7" borderId="2" xfId="0" applyNumberFormat="1" applyFont="1" applyFill="1" applyBorder="1"/>
    <xf numFmtId="166" fontId="20" fillId="7" borderId="1" xfId="0" applyNumberFormat="1" applyFont="1" applyFill="1" applyBorder="1"/>
    <xf numFmtId="165" fontId="20" fillId="7" borderId="55" xfId="0" applyNumberFormat="1" applyFont="1" applyFill="1" applyBorder="1"/>
    <xf numFmtId="165" fontId="20" fillId="7" borderId="56" xfId="0" applyNumberFormat="1" applyFont="1" applyFill="1" applyBorder="1"/>
    <xf numFmtId="0" fontId="21" fillId="7" borderId="41" xfId="0" applyFont="1" applyFill="1" applyBorder="1"/>
    <xf numFmtId="165" fontId="20" fillId="7" borderId="17" xfId="0" applyNumberFormat="1" applyFont="1" applyFill="1" applyBorder="1"/>
    <xf numFmtId="165" fontId="20" fillId="7" borderId="23" xfId="0" applyNumberFormat="1" applyFont="1" applyFill="1" applyBorder="1"/>
    <xf numFmtId="0" fontId="21" fillId="7" borderId="6" xfId="0" applyFont="1" applyFill="1" applyBorder="1"/>
    <xf numFmtId="165" fontId="20" fillId="7" borderId="57" xfId="0" applyNumberFormat="1" applyFont="1" applyFill="1" applyBorder="1"/>
    <xf numFmtId="166" fontId="20" fillId="7" borderId="58" xfId="0" applyNumberFormat="1" applyFont="1" applyFill="1" applyBorder="1"/>
    <xf numFmtId="165" fontId="20" fillId="7" borderId="58" xfId="0" applyNumberFormat="1" applyFont="1" applyFill="1" applyBorder="1"/>
    <xf numFmtId="165" fontId="20" fillId="7" borderId="20" xfId="0" applyNumberFormat="1" applyFont="1" applyFill="1" applyBorder="1"/>
    <xf numFmtId="0" fontId="20" fillId="7" borderId="8" xfId="0" applyFont="1" applyFill="1" applyBorder="1"/>
    <xf numFmtId="0" fontId="17" fillId="8" borderId="6" xfId="0" applyFont="1" applyFill="1" applyBorder="1"/>
    <xf numFmtId="165" fontId="17" fillId="8" borderId="9" xfId="0" applyNumberFormat="1" applyFont="1" applyFill="1" applyBorder="1"/>
    <xf numFmtId="166" fontId="17" fillId="8" borderId="9" xfId="0" applyNumberFormat="1" applyFont="1" applyFill="1" applyBorder="1"/>
    <xf numFmtId="165" fontId="17" fillId="8" borderId="8" xfId="0" applyNumberFormat="1" applyFont="1" applyFill="1" applyBorder="1"/>
    <xf numFmtId="165" fontId="17" fillId="8" borderId="9" xfId="0" applyNumberFormat="1" applyFont="1" applyFill="1" applyBorder="1" applyAlignment="1">
      <alignment horizontal="center"/>
    </xf>
    <xf numFmtId="165" fontId="17" fillId="8" borderId="8" xfId="0" applyNumberFormat="1" applyFont="1" applyFill="1" applyBorder="1" applyAlignment="1">
      <alignment horizontal="center"/>
    </xf>
    <xf numFmtId="165" fontId="17" fillId="8" borderId="59" xfId="0" applyNumberFormat="1" applyFont="1" applyFill="1" applyBorder="1"/>
    <xf numFmtId="165" fontId="17" fillId="8" borderId="60" xfId="0" applyNumberFormat="1" applyFont="1" applyFill="1" applyBorder="1"/>
    <xf numFmtId="166" fontId="17" fillId="8" borderId="8" xfId="0" applyNumberFormat="1" applyFont="1" applyFill="1" applyBorder="1" applyAlignment="1">
      <alignment horizontal="center"/>
    </xf>
    <xf numFmtId="166" fontId="17" fillId="8" borderId="8" xfId="0" applyNumberFormat="1" applyFont="1" applyFill="1" applyBorder="1"/>
    <xf numFmtId="165" fontId="17" fillId="8" borderId="43" xfId="0" applyNumberFormat="1" applyFont="1" applyFill="1" applyBorder="1"/>
    <xf numFmtId="166" fontId="17" fillId="8" borderId="60" xfId="0" applyNumberFormat="1" applyFont="1" applyFill="1" applyBorder="1"/>
    <xf numFmtId="165" fontId="17" fillId="8" borderId="61" xfId="0" applyNumberFormat="1" applyFont="1" applyFill="1" applyBorder="1"/>
    <xf numFmtId="166" fontId="17" fillId="8" borderId="9" xfId="0" applyNumberFormat="1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 vertical="center"/>
    </xf>
    <xf numFmtId="165" fontId="17" fillId="0" borderId="21" xfId="0" applyNumberFormat="1" applyFont="1" applyFill="1" applyBorder="1"/>
    <xf numFmtId="165" fontId="17" fillId="0" borderId="21" xfId="0" applyNumberFormat="1" applyFont="1" applyBorder="1"/>
    <xf numFmtId="165" fontId="17" fillId="0" borderId="6" xfId="0" applyNumberFormat="1" applyFont="1" applyBorder="1"/>
    <xf numFmtId="165" fontId="17" fillId="0" borderId="28" xfId="0" applyNumberFormat="1" applyFont="1" applyFill="1" applyBorder="1"/>
    <xf numFmtId="165" fontId="17" fillId="0" borderId="10" xfId="0" applyNumberFormat="1" applyFont="1" applyBorder="1"/>
    <xf numFmtId="165" fontId="17" fillId="0" borderId="28" xfId="0" applyNumberFormat="1" applyFont="1" applyBorder="1"/>
    <xf numFmtId="165" fontId="17" fillId="0" borderId="41" xfId="0" applyNumberFormat="1" applyFont="1" applyBorder="1"/>
    <xf numFmtId="165" fontId="17" fillId="8" borderId="21" xfId="0" applyNumberFormat="1" applyFont="1" applyFill="1" applyBorder="1"/>
    <xf numFmtId="165" fontId="17" fillId="8" borderId="6" xfId="0" applyNumberFormat="1" applyFont="1" applyFill="1" applyBorder="1"/>
    <xf numFmtId="165" fontId="17" fillId="0" borderId="22" xfId="0" applyNumberFormat="1" applyFont="1" applyFill="1" applyBorder="1"/>
    <xf numFmtId="165" fontId="17" fillId="0" borderId="13" xfId="0" applyNumberFormat="1" applyFont="1" applyBorder="1"/>
    <xf numFmtId="165" fontId="17" fillId="0" borderId="12" xfId="0" applyNumberFormat="1" applyFont="1" applyBorder="1"/>
    <xf numFmtId="165" fontId="17" fillId="0" borderId="22" xfId="0" applyNumberFormat="1" applyFont="1" applyBorder="1"/>
    <xf numFmtId="0" fontId="17" fillId="0" borderId="13" xfId="0" applyFont="1" applyBorder="1"/>
    <xf numFmtId="0" fontId="17" fillId="0" borderId="7" xfId="0" applyFont="1" applyBorder="1"/>
    <xf numFmtId="165" fontId="20" fillId="7" borderId="21" xfId="0" applyNumberFormat="1" applyFont="1" applyFill="1" applyBorder="1"/>
    <xf numFmtId="165" fontId="20" fillId="7" borderId="6" xfId="0" applyNumberFormat="1" applyFont="1" applyFill="1" applyBorder="1"/>
    <xf numFmtId="0" fontId="17" fillId="0" borderId="21" xfId="0" applyFont="1" applyBorder="1"/>
    <xf numFmtId="166" fontId="17" fillId="0" borderId="21" xfId="0" applyNumberFormat="1" applyFont="1" applyBorder="1"/>
    <xf numFmtId="165" fontId="17" fillId="8" borderId="62" xfId="0" applyNumberFormat="1" applyFont="1" applyFill="1" applyBorder="1"/>
    <xf numFmtId="165" fontId="17" fillId="4" borderId="28" xfId="0" applyNumberFormat="1" applyFont="1" applyFill="1" applyBorder="1"/>
    <xf numFmtId="0" fontId="17" fillId="4" borderId="41" xfId="0" applyFont="1" applyFill="1" applyBorder="1"/>
    <xf numFmtId="165" fontId="17" fillId="8" borderId="21" xfId="0" applyNumberFormat="1" applyFont="1" applyFill="1" applyBorder="1" applyAlignment="1">
      <alignment horizontal="center"/>
    </xf>
    <xf numFmtId="165" fontId="17" fillId="0" borderId="21" xfId="0" applyNumberFormat="1" applyFont="1" applyFill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4" borderId="21" xfId="0" applyNumberFormat="1" applyFont="1" applyFill="1" applyBorder="1"/>
    <xf numFmtId="165" fontId="17" fillId="4" borderId="41" xfId="0" applyNumberFormat="1" applyFont="1" applyFill="1" applyBorder="1"/>
    <xf numFmtId="165" fontId="17" fillId="0" borderId="13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0" fontId="17" fillId="0" borderId="12" xfId="0" applyFont="1" applyBorder="1"/>
    <xf numFmtId="0" fontId="17" fillId="0" borderId="22" xfId="0" applyFont="1" applyBorder="1"/>
    <xf numFmtId="0" fontId="17" fillId="0" borderId="0" xfId="0" applyFont="1" applyBorder="1"/>
    <xf numFmtId="165" fontId="20" fillId="7" borderId="12" xfId="0" applyNumberFormat="1" applyFont="1" applyFill="1" applyBorder="1" applyAlignment="1">
      <alignment horizontal="center"/>
    </xf>
    <xf numFmtId="165" fontId="20" fillId="7" borderId="22" xfId="0" applyNumberFormat="1" applyFont="1" applyFill="1" applyBorder="1" applyAlignment="1">
      <alignment horizontal="center"/>
    </xf>
    <xf numFmtId="165" fontId="20" fillId="7" borderId="7" xfId="0" applyNumberFormat="1" applyFont="1" applyFill="1" applyBorder="1"/>
    <xf numFmtId="0" fontId="17" fillId="0" borderId="21" xfId="0" applyFont="1" applyFill="1" applyBorder="1"/>
    <xf numFmtId="0" fontId="15" fillId="0" borderId="9" xfId="0" applyFont="1" applyBorder="1"/>
    <xf numFmtId="165" fontId="15" fillId="0" borderId="9" xfId="0" applyNumberFormat="1" applyFont="1" applyBorder="1"/>
    <xf numFmtId="0" fontId="15" fillId="0" borderId="8" xfId="0" applyFont="1" applyBorder="1"/>
    <xf numFmtId="0" fontId="15" fillId="0" borderId="31" xfId="0" applyFont="1" applyBorder="1"/>
    <xf numFmtId="0" fontId="17" fillId="0" borderId="2" xfId="0" applyFont="1" applyBorder="1"/>
    <xf numFmtId="165" fontId="17" fillId="0" borderId="31" xfId="0" applyNumberFormat="1" applyFont="1" applyBorder="1"/>
    <xf numFmtId="165" fontId="20" fillId="0" borderId="21" xfId="0" applyNumberFormat="1" applyFont="1" applyFill="1" applyBorder="1"/>
    <xf numFmtId="165" fontId="20" fillId="0" borderId="9" xfId="0" applyNumberFormat="1" applyFont="1" applyBorder="1"/>
    <xf numFmtId="165" fontId="20" fillId="0" borderId="8" xfId="0" applyNumberFormat="1" applyFont="1" applyBorder="1"/>
    <xf numFmtId="165" fontId="20" fillId="0" borderId="21" xfId="0" applyNumberFormat="1" applyFont="1" applyBorder="1"/>
    <xf numFmtId="165" fontId="20" fillId="0" borderId="0" xfId="0" applyNumberFormat="1" applyFont="1" applyBorder="1"/>
    <xf numFmtId="165" fontId="20" fillId="0" borderId="6" xfId="0" applyNumberFormat="1" applyFont="1" applyBorder="1"/>
    <xf numFmtId="165" fontId="17" fillId="0" borderId="63" xfId="0" applyNumberFormat="1" applyFont="1" applyFill="1" applyBorder="1"/>
    <xf numFmtId="165" fontId="17" fillId="0" borderId="15" xfId="0" applyNumberFormat="1" applyFont="1" applyBorder="1"/>
    <xf numFmtId="165" fontId="17" fillId="0" borderId="14" xfId="0" applyNumberFormat="1" applyFont="1" applyBorder="1"/>
    <xf numFmtId="165" fontId="17" fillId="0" borderId="63" xfId="0" applyNumberFormat="1" applyFont="1" applyBorder="1"/>
    <xf numFmtId="0" fontId="17" fillId="0" borderId="15" xfId="0" applyFont="1" applyBorder="1"/>
    <xf numFmtId="0" fontId="17" fillId="0" borderId="46" xfId="0" applyFont="1" applyBorder="1"/>
    <xf numFmtId="165" fontId="4" fillId="0" borderId="9" xfId="0" applyNumberFormat="1" applyFont="1" applyBorder="1"/>
    <xf numFmtId="165" fontId="4" fillId="0" borderId="8" xfId="0" applyNumberFormat="1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21" xfId="0" applyFont="1" applyBorder="1"/>
    <xf numFmtId="0" fontId="7" fillId="0" borderId="29" xfId="0" applyFont="1" applyBorder="1"/>
    <xf numFmtId="0" fontId="7" fillId="0" borderId="6" xfId="0" applyFont="1" applyBorder="1"/>
    <xf numFmtId="165" fontId="17" fillId="0" borderId="36" xfId="0" applyNumberFormat="1" applyFont="1" applyBorder="1"/>
    <xf numFmtId="165" fontId="17" fillId="8" borderId="29" xfId="0" applyNumberFormat="1" applyFont="1" applyFill="1" applyBorder="1"/>
    <xf numFmtId="165" fontId="17" fillId="4" borderId="22" xfId="0" applyNumberFormat="1" applyFont="1" applyFill="1" applyBorder="1"/>
    <xf numFmtId="165" fontId="17" fillId="4" borderId="29" xfId="0" applyNumberFormat="1" applyFont="1" applyFill="1" applyBorder="1"/>
    <xf numFmtId="165" fontId="17" fillId="4" borderId="6" xfId="0" applyNumberFormat="1" applyFont="1" applyFill="1" applyBorder="1"/>
    <xf numFmtId="165" fontId="20" fillId="7" borderId="29" xfId="0" applyNumberFormat="1" applyFont="1" applyFill="1" applyBorder="1"/>
    <xf numFmtId="165" fontId="20" fillId="7" borderId="1" xfId="0" applyNumberFormat="1" applyFont="1" applyFill="1" applyBorder="1"/>
    <xf numFmtId="165" fontId="20" fillId="7" borderId="31" xfId="0" applyNumberFormat="1" applyFont="1" applyFill="1" applyBorder="1"/>
    <xf numFmtId="165" fontId="20" fillId="7" borderId="35" xfId="0" applyNumberFormat="1" applyFont="1" applyFill="1" applyBorder="1"/>
    <xf numFmtId="0" fontId="17" fillId="0" borderId="64" xfId="0" applyFont="1" applyBorder="1"/>
    <xf numFmtId="0" fontId="4" fillId="0" borderId="50" xfId="0" applyFont="1" applyBorder="1"/>
    <xf numFmtId="165" fontId="4" fillId="0" borderId="49" xfId="0" applyNumberFormat="1" applyFont="1" applyBorder="1"/>
    <xf numFmtId="0" fontId="4" fillId="0" borderId="53" xfId="0" applyFont="1" applyBorder="1"/>
    <xf numFmtId="0" fontId="4" fillId="0" borderId="52" xfId="0" applyFont="1" applyBorder="1"/>
    <xf numFmtId="0" fontId="4" fillId="0" borderId="64" xfId="0" applyFont="1" applyBorder="1"/>
    <xf numFmtId="0" fontId="4" fillId="0" borderId="54" xfId="0" applyFont="1" applyBorder="1"/>
    <xf numFmtId="165" fontId="4" fillId="0" borderId="21" xfId="0" applyNumberFormat="1" applyFont="1" applyBorder="1"/>
    <xf numFmtId="0" fontId="4" fillId="0" borderId="8" xfId="0" applyFont="1" applyBorder="1"/>
    <xf numFmtId="165" fontId="20" fillId="4" borderId="21" xfId="0" applyNumberFormat="1" applyFont="1" applyFill="1" applyBorder="1"/>
    <xf numFmtId="165" fontId="20" fillId="4" borderId="6" xfId="0" applyNumberFormat="1" applyFont="1" applyFill="1" applyBorder="1"/>
    <xf numFmtId="0" fontId="7" fillId="0" borderId="65" xfId="0" applyFont="1" applyBorder="1"/>
    <xf numFmtId="0" fontId="7" fillId="0" borderId="66" xfId="0" applyFont="1" applyBorder="1"/>
    <xf numFmtId="0" fontId="7" fillId="0" borderId="15" xfId="0" applyFont="1" applyBorder="1"/>
    <xf numFmtId="0" fontId="7" fillId="0" borderId="14" xfId="0" applyFont="1" applyBorder="1"/>
    <xf numFmtId="0" fontId="7" fillId="0" borderId="63" xfId="0" applyFont="1" applyBorder="1"/>
    <xf numFmtId="0" fontId="7" fillId="0" borderId="47" xfId="0" applyFont="1" applyBorder="1"/>
    <xf numFmtId="0" fontId="7" fillId="0" borderId="46" xfId="0" applyFont="1" applyBorder="1"/>
    <xf numFmtId="0" fontId="7" fillId="0" borderId="34" xfId="0" applyFont="1" applyBorder="1"/>
    <xf numFmtId="0" fontId="7" fillId="3" borderId="38" xfId="0" applyFont="1" applyFill="1" applyBorder="1"/>
    <xf numFmtId="0" fontId="7" fillId="3" borderId="29" xfId="0" applyFont="1" applyFill="1" applyBorder="1"/>
    <xf numFmtId="0" fontId="7" fillId="3" borderId="6" xfId="0" applyFont="1" applyFill="1" applyBorder="1"/>
    <xf numFmtId="165" fontId="20" fillId="4" borderId="29" xfId="0" applyNumberFormat="1" applyFont="1" applyFill="1" applyBorder="1"/>
    <xf numFmtId="165" fontId="20" fillId="4" borderId="20" xfId="0" applyNumberFormat="1" applyFont="1" applyFill="1" applyBorder="1"/>
    <xf numFmtId="165" fontId="17" fillId="4" borderId="20" xfId="0" applyNumberFormat="1" applyFont="1" applyFill="1" applyBorder="1"/>
    <xf numFmtId="0" fontId="7" fillId="4" borderId="20" xfId="0" applyFont="1" applyFill="1" applyBorder="1"/>
    <xf numFmtId="0" fontId="7" fillId="4" borderId="8" xfId="0" applyFont="1" applyFill="1" applyBorder="1"/>
    <xf numFmtId="0" fontId="7" fillId="4" borderId="21" xfId="0" applyFont="1" applyFill="1" applyBorder="1"/>
    <xf numFmtId="0" fontId="7" fillId="4" borderId="6" xfId="0" applyFont="1" applyFill="1" applyBorder="1"/>
    <xf numFmtId="0" fontId="7" fillId="4" borderId="29" xfId="0" applyFont="1" applyFill="1" applyBorder="1"/>
    <xf numFmtId="166" fontId="17" fillId="0" borderId="20" xfId="0" applyNumberFormat="1" applyFont="1" applyBorder="1"/>
    <xf numFmtId="0" fontId="7" fillId="0" borderId="20" xfId="0" applyFont="1" applyBorder="1"/>
    <xf numFmtId="165" fontId="17" fillId="8" borderId="20" xfId="0" applyNumberFormat="1" applyFont="1" applyFill="1" applyBorder="1"/>
    <xf numFmtId="165" fontId="17" fillId="8" borderId="67" xfId="0" applyNumberFormat="1" applyFont="1" applyFill="1" applyBorder="1"/>
    <xf numFmtId="165" fontId="17" fillId="0" borderId="16" xfId="0" applyNumberFormat="1" applyFont="1" applyBorder="1"/>
    <xf numFmtId="165" fontId="17" fillId="0" borderId="37" xfId="0" applyNumberFormat="1" applyFont="1" applyBorder="1"/>
    <xf numFmtId="0" fontId="7" fillId="0" borderId="22" xfId="0" applyFont="1" applyBorder="1"/>
    <xf numFmtId="165" fontId="20" fillId="7" borderId="56" xfId="0" applyNumberFormat="1" applyFont="1" applyFill="1" applyBorder="1" applyAlignment="1">
      <alignment horizontal="center"/>
    </xf>
    <xf numFmtId="165" fontId="20" fillId="7" borderId="68" xfId="0" applyNumberFormat="1" applyFont="1" applyFill="1" applyBorder="1" applyAlignment="1">
      <alignment horizontal="center"/>
    </xf>
    <xf numFmtId="165" fontId="20" fillId="7" borderId="69" xfId="0" applyNumberFormat="1" applyFont="1" applyFill="1" applyBorder="1"/>
    <xf numFmtId="165" fontId="20" fillId="7" borderId="70" xfId="0" applyNumberFormat="1" applyFont="1" applyFill="1" applyBorder="1" applyAlignment="1">
      <alignment horizontal="center"/>
    </xf>
    <xf numFmtId="165" fontId="20" fillId="7" borderId="68" xfId="0" applyNumberFormat="1" applyFont="1" applyFill="1" applyBorder="1"/>
    <xf numFmtId="0" fontId="15" fillId="0" borderId="20" xfId="0" applyFont="1" applyBorder="1"/>
    <xf numFmtId="165" fontId="15" fillId="0" borderId="8" xfId="0" applyNumberFormat="1" applyFont="1" applyBorder="1"/>
    <xf numFmtId="0" fontId="15" fillId="0" borderId="29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73" xfId="0" applyFont="1" applyBorder="1"/>
    <xf numFmtId="165" fontId="20" fillId="0" borderId="20" xfId="0" applyNumberFormat="1" applyFont="1" applyBorder="1"/>
    <xf numFmtId="165" fontId="20" fillId="0" borderId="29" xfId="0" applyNumberFormat="1" applyFont="1" applyBorder="1"/>
    <xf numFmtId="0" fontId="7" fillId="0" borderId="74" xfId="0" applyFont="1" applyBorder="1"/>
    <xf numFmtId="0" fontId="7" fillId="0" borderId="75" xfId="0" applyFont="1" applyBorder="1"/>
    <xf numFmtId="165" fontId="20" fillId="6" borderId="63" xfId="0" applyNumberFormat="1" applyFont="1" applyFill="1" applyBorder="1"/>
    <xf numFmtId="165" fontId="20" fillId="6" borderId="65" xfId="0" applyNumberFormat="1" applyFont="1" applyFill="1" applyBorder="1"/>
    <xf numFmtId="165" fontId="20" fillId="6" borderId="47" xfId="0" applyNumberFormat="1" applyFont="1" applyFill="1" applyBorder="1"/>
    <xf numFmtId="165" fontId="20" fillId="6" borderId="46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/>
    <xf numFmtId="0" fontId="7" fillId="0" borderId="1" xfId="0" applyFont="1" applyBorder="1"/>
    <xf numFmtId="0" fontId="7" fillId="0" borderId="31" xfId="0" applyFont="1" applyBorder="1"/>
    <xf numFmtId="0" fontId="7" fillId="0" borderId="39" xfId="0" applyFont="1" applyBorder="1"/>
    <xf numFmtId="165" fontId="7" fillId="0" borderId="20" xfId="0" applyNumberFormat="1" applyFont="1" applyBorder="1"/>
    <xf numFmtId="165" fontId="7" fillId="0" borderId="8" xfId="0" applyNumberFormat="1" applyFont="1" applyBorder="1"/>
    <xf numFmtId="165" fontId="7" fillId="0" borderId="21" xfId="0" applyNumberFormat="1" applyFont="1" applyBorder="1"/>
    <xf numFmtId="165" fontId="7" fillId="0" borderId="0" xfId="0" applyNumberFormat="1" applyFont="1"/>
    <xf numFmtId="165" fontId="7" fillId="0" borderId="29" xfId="0" applyNumberFormat="1" applyFont="1" applyBorder="1"/>
    <xf numFmtId="0" fontId="7" fillId="4" borderId="9" xfId="0" applyFont="1" applyFill="1" applyBorder="1"/>
    <xf numFmtId="166" fontId="17" fillId="4" borderId="21" xfId="0" applyNumberFormat="1" applyFont="1" applyFill="1" applyBorder="1"/>
    <xf numFmtId="165" fontId="17" fillId="8" borderId="76" xfId="0" applyNumberFormat="1" applyFont="1" applyFill="1" applyBorder="1"/>
    <xf numFmtId="166" fontId="17" fillId="4" borderId="29" xfId="0" applyNumberFormat="1" applyFont="1" applyFill="1" applyBorder="1"/>
    <xf numFmtId="0" fontId="7" fillId="4" borderId="0" xfId="0" applyFont="1" applyFill="1"/>
    <xf numFmtId="0" fontId="17" fillId="4" borderId="29" xfId="0" applyFont="1" applyFill="1" applyBorder="1"/>
    <xf numFmtId="0" fontId="15" fillId="4" borderId="8" xfId="0" applyFont="1" applyFill="1" applyBorder="1"/>
    <xf numFmtId="165" fontId="15" fillId="4" borderId="9" xfId="0" applyNumberFormat="1" applyFont="1" applyFill="1" applyBorder="1"/>
    <xf numFmtId="0" fontId="15" fillId="4" borderId="21" xfId="0" applyFont="1" applyFill="1" applyBorder="1"/>
    <xf numFmtId="165" fontId="15" fillId="4" borderId="8" xfId="0" applyNumberFormat="1" applyFont="1" applyFill="1" applyBorder="1"/>
    <xf numFmtId="165" fontId="17" fillId="4" borderId="20" xfId="0" applyNumberFormat="1" applyFont="1" applyFill="1" applyBorder="1" applyAlignment="1">
      <alignment horizontal="center"/>
    </xf>
    <xf numFmtId="0" fontId="15" fillId="4" borderId="9" xfId="0" applyFont="1" applyFill="1" applyBorder="1"/>
    <xf numFmtId="0" fontId="7" fillId="0" borderId="0" xfId="0" applyFont="1" applyBorder="1"/>
    <xf numFmtId="165" fontId="7" fillId="0" borderId="0" xfId="0" applyNumberFormat="1" applyFont="1" applyBorder="1"/>
    <xf numFmtId="0" fontId="7" fillId="4" borderId="34" xfId="0" applyFont="1" applyFill="1" applyBorder="1"/>
    <xf numFmtId="0" fontId="18" fillId="4" borderId="2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165" fontId="4" fillId="4" borderId="9" xfId="0" applyNumberFormat="1" applyFont="1" applyFill="1" applyBorder="1"/>
    <xf numFmtId="165" fontId="4" fillId="4" borderId="8" xfId="0" applyNumberFormat="1" applyFont="1" applyFill="1" applyBorder="1"/>
    <xf numFmtId="165" fontId="4" fillId="4" borderId="29" xfId="0" applyNumberFormat="1" applyFont="1" applyFill="1" applyBorder="1"/>
    <xf numFmtId="166" fontId="4" fillId="4" borderId="8" xfId="0" applyNumberFormat="1" applyFont="1" applyFill="1" applyBorder="1"/>
    <xf numFmtId="166" fontId="4" fillId="4" borderId="9" xfId="0" applyNumberFormat="1" applyFont="1" applyFill="1" applyBorder="1"/>
    <xf numFmtId="166" fontId="4" fillId="4" borderId="29" xfId="0" applyNumberFormat="1" applyFont="1" applyFill="1" applyBorder="1"/>
    <xf numFmtId="165" fontId="17" fillId="4" borderId="36" xfId="0" applyNumberFormat="1" applyFont="1" applyFill="1" applyBorder="1"/>
    <xf numFmtId="0" fontId="17" fillId="4" borderId="21" xfId="0" applyFont="1" applyFill="1" applyBorder="1"/>
    <xf numFmtId="165" fontId="7" fillId="4" borderId="8" xfId="0" applyNumberFormat="1" applyFont="1" applyFill="1" applyBorder="1"/>
    <xf numFmtId="0" fontId="15" fillId="4" borderId="20" xfId="0" applyFont="1" applyFill="1" applyBorder="1"/>
    <xf numFmtId="0" fontId="15" fillId="4" borderId="0" xfId="0" applyFont="1" applyFill="1"/>
    <xf numFmtId="0" fontId="15" fillId="4" borderId="29" xfId="0" applyFont="1" applyFill="1" applyBorder="1"/>
    <xf numFmtId="165" fontId="17" fillId="4" borderId="0" xfId="0" applyNumberFormat="1" applyFont="1" applyFill="1" applyBorder="1"/>
    <xf numFmtId="165" fontId="4" fillId="4" borderId="20" xfId="0" applyNumberFormat="1" applyFont="1" applyFill="1" applyBorder="1"/>
    <xf numFmtId="165" fontId="17" fillId="4" borderId="37" xfId="0" applyNumberFormat="1" applyFont="1" applyFill="1" applyBorder="1"/>
    <xf numFmtId="0" fontId="7" fillId="4" borderId="16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7" fillId="4" borderId="37" xfId="0" applyFont="1" applyFill="1" applyBorder="1"/>
    <xf numFmtId="0" fontId="7" fillId="4" borderId="7" xfId="0" applyFont="1" applyFill="1" applyBorder="1"/>
    <xf numFmtId="0" fontId="7" fillId="0" borderId="67" xfId="0" applyFont="1" applyBorder="1"/>
    <xf numFmtId="0" fontId="7" fillId="4" borderId="43" xfId="0" applyFont="1" applyFill="1" applyBorder="1"/>
    <xf numFmtId="0" fontId="7" fillId="4" borderId="60" xfId="0" applyFont="1" applyFill="1" applyBorder="1"/>
    <xf numFmtId="0" fontId="7" fillId="4" borderId="62" xfId="0" applyFont="1" applyFill="1" applyBorder="1"/>
    <xf numFmtId="165" fontId="20" fillId="7" borderId="77" xfId="0" applyNumberFormat="1" applyFont="1" applyFill="1" applyBorder="1"/>
    <xf numFmtId="0" fontId="17" fillId="4" borderId="37" xfId="0" applyFont="1" applyFill="1" applyBorder="1"/>
    <xf numFmtId="165" fontId="20" fillId="7" borderId="43" xfId="0" applyNumberFormat="1" applyFont="1" applyFill="1" applyBorder="1"/>
    <xf numFmtId="165" fontId="20" fillId="7" borderId="61" xfId="0" applyNumberFormat="1" applyFont="1" applyFill="1" applyBorder="1"/>
    <xf numFmtId="165" fontId="20" fillId="7" borderId="67" xfId="0" applyNumberFormat="1" applyFont="1" applyFill="1" applyBorder="1"/>
    <xf numFmtId="44" fontId="17" fillId="4" borderId="9" xfId="0" applyNumberFormat="1" applyFont="1" applyFill="1" applyBorder="1"/>
    <xf numFmtId="0" fontId="17" fillId="4" borderId="20" xfId="0" applyFont="1" applyFill="1" applyBorder="1"/>
    <xf numFmtId="165" fontId="20" fillId="4" borderId="63" xfId="0" applyNumberFormat="1" applyFont="1" applyFill="1" applyBorder="1"/>
    <xf numFmtId="165" fontId="20" fillId="4" borderId="29" xfId="0" applyNumberFormat="1" applyFont="1" applyFill="1" applyBorder="1" applyAlignment="1">
      <alignment horizontal="center"/>
    </xf>
    <xf numFmtId="165" fontId="20" fillId="4" borderId="20" xfId="0" applyNumberFormat="1" applyFont="1" applyFill="1" applyBorder="1" applyAlignment="1">
      <alignment horizontal="center"/>
    </xf>
    <xf numFmtId="165" fontId="20" fillId="4" borderId="9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4" borderId="0" xfId="0" applyFont="1" applyFill="1" applyBorder="1"/>
    <xf numFmtId="0" fontId="15" fillId="0" borderId="0" xfId="0" applyFont="1" applyBorder="1"/>
    <xf numFmtId="0" fontId="0" fillId="4" borderId="34" xfId="0" applyFill="1" applyBorder="1"/>
    <xf numFmtId="166" fontId="17" fillId="4" borderId="0" xfId="0" applyNumberFormat="1" applyFont="1" applyFill="1" applyBorder="1"/>
    <xf numFmtId="0" fontId="25" fillId="4" borderId="34" xfId="0" applyFont="1" applyFill="1" applyBorder="1"/>
    <xf numFmtId="165" fontId="24" fillId="4" borderId="0" xfId="0" applyNumberFormat="1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165" fontId="20" fillId="7" borderId="24" xfId="0" applyNumberFormat="1" applyFont="1" applyFill="1" applyBorder="1"/>
    <xf numFmtId="165" fontId="20" fillId="7" borderId="78" xfId="0" applyNumberFormat="1" applyFont="1" applyFill="1" applyBorder="1"/>
    <xf numFmtId="165" fontId="20" fillId="7" borderId="79" xfId="0" applyNumberFormat="1" applyFont="1" applyFill="1" applyBorder="1"/>
    <xf numFmtId="165" fontId="20" fillId="4" borderId="68" xfId="0" applyNumberFormat="1" applyFont="1" applyFill="1" applyBorder="1"/>
    <xf numFmtId="165" fontId="20" fillId="4" borderId="69" xfId="0" applyNumberFormat="1" applyFont="1" applyFill="1" applyBorder="1"/>
    <xf numFmtId="165" fontId="20" fillId="4" borderId="56" xfId="0" applyNumberFormat="1" applyFont="1" applyFill="1" applyBorder="1"/>
    <xf numFmtId="165" fontId="20" fillId="4" borderId="80" xfId="0" applyNumberFormat="1" applyFont="1" applyFill="1" applyBorder="1"/>
    <xf numFmtId="165" fontId="20" fillId="5" borderId="81" xfId="0" applyNumberFormat="1" applyFont="1" applyFill="1" applyBorder="1"/>
    <xf numFmtId="165" fontId="20" fillId="5" borderId="66" xfId="0" applyNumberFormat="1" applyFont="1" applyFill="1" applyBorder="1"/>
    <xf numFmtId="165" fontId="20" fillId="5" borderId="15" xfId="0" applyNumberFormat="1" applyFont="1" applyFill="1" applyBorder="1"/>
    <xf numFmtId="165" fontId="20" fillId="5" borderId="63" xfId="0" applyNumberFormat="1" applyFont="1" applyFill="1" applyBorder="1"/>
    <xf numFmtId="165" fontId="20" fillId="5" borderId="46" xfId="0" applyNumberFormat="1" applyFont="1" applyFill="1" applyBorder="1"/>
    <xf numFmtId="165" fontId="20" fillId="9" borderId="23" xfId="0" applyNumberFormat="1" applyFont="1" applyFill="1" applyBorder="1"/>
    <xf numFmtId="165" fontId="20" fillId="9" borderId="78" xfId="0" applyNumberFormat="1" applyFont="1" applyFill="1" applyBorder="1"/>
    <xf numFmtId="165" fontId="20" fillId="9" borderId="24" xfId="0" applyNumberFormat="1" applyFont="1" applyFill="1" applyBorder="1"/>
    <xf numFmtId="165" fontId="20" fillId="9" borderId="79" xfId="0" applyNumberFormat="1" applyFont="1" applyFill="1" applyBorder="1"/>
    <xf numFmtId="166" fontId="17" fillId="8" borderId="61" xfId="0" applyNumberFormat="1" applyFont="1" applyFill="1" applyBorder="1"/>
    <xf numFmtId="165" fontId="17" fillId="8" borderId="30" xfId="0" applyNumberFormat="1" applyFont="1" applyFill="1" applyBorder="1"/>
    <xf numFmtId="165" fontId="17" fillId="8" borderId="82" xfId="0" applyNumberFormat="1" applyFont="1" applyFill="1" applyBorder="1"/>
    <xf numFmtId="165" fontId="17" fillId="8" borderId="40" xfId="0" applyNumberFormat="1" applyFont="1" applyFill="1" applyBorder="1"/>
    <xf numFmtId="165" fontId="17" fillId="8" borderId="42" xfId="0" applyNumberFormat="1" applyFont="1" applyFill="1" applyBorder="1"/>
    <xf numFmtId="165" fontId="17" fillId="8" borderId="45" xfId="0" applyNumberFormat="1" applyFont="1" applyFill="1" applyBorder="1"/>
    <xf numFmtId="0" fontId="15" fillId="4" borderId="6" xfId="0" applyFont="1" applyFill="1" applyBorder="1"/>
    <xf numFmtId="0" fontId="0" fillId="4" borderId="0" xfId="0" applyFill="1" applyBorder="1"/>
    <xf numFmtId="166" fontId="0" fillId="0" borderId="0" xfId="0" applyNumberFormat="1"/>
    <xf numFmtId="0" fontId="10" fillId="0" borderId="0" xfId="0" applyFont="1"/>
    <xf numFmtId="166" fontId="10" fillId="0" borderId="0" xfId="0" applyNumberFormat="1" applyFont="1"/>
    <xf numFmtId="165" fontId="26" fillId="5" borderId="66" xfId="0" applyNumberFormat="1" applyFont="1" applyFill="1" applyBorder="1" applyAlignment="1">
      <alignment vertical="center"/>
    </xf>
    <xf numFmtId="165" fontId="27" fillId="4" borderId="0" xfId="0" applyNumberFormat="1" applyFont="1" applyFill="1"/>
    <xf numFmtId="0" fontId="26" fillId="5" borderId="0" xfId="0" applyFont="1" applyFill="1" applyAlignment="1">
      <alignment vertical="center"/>
    </xf>
    <xf numFmtId="165" fontId="28" fillId="4" borderId="0" xfId="0" applyNumberFormat="1" applyFont="1" applyFill="1"/>
    <xf numFmtId="0" fontId="27" fillId="0" borderId="0" xfId="0" applyFont="1"/>
    <xf numFmtId="165" fontId="27" fillId="4" borderId="3" xfId="0" applyNumberFormat="1" applyFont="1" applyFill="1" applyBorder="1"/>
    <xf numFmtId="165" fontId="27" fillId="4" borderId="66" xfId="0" applyNumberFormat="1" applyFont="1" applyFill="1" applyBorder="1"/>
    <xf numFmtId="0" fontId="27" fillId="4" borderId="0" xfId="0" applyFont="1" applyFill="1"/>
    <xf numFmtId="165" fontId="28" fillId="4" borderId="0" xfId="0" applyNumberFormat="1" applyFont="1" applyFill="1" applyAlignment="1">
      <alignment vertical="center"/>
    </xf>
    <xf numFmtId="165" fontId="27" fillId="4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vertical="center"/>
    </xf>
    <xf numFmtId="165" fontId="28" fillId="0" borderId="0" xfId="0" applyNumberFormat="1" applyFont="1"/>
    <xf numFmtId="165" fontId="27" fillId="0" borderId="0" xfId="0" applyNumberFormat="1" applyFont="1"/>
    <xf numFmtId="165" fontId="27" fillId="0" borderId="3" xfId="0" applyNumberFormat="1" applyFont="1" applyBorder="1"/>
    <xf numFmtId="165" fontId="27" fillId="0" borderId="66" xfId="0" applyNumberFormat="1" applyFont="1" applyBorder="1"/>
    <xf numFmtId="0" fontId="11" fillId="5" borderId="0" xfId="0" applyFont="1" applyFill="1"/>
    <xf numFmtId="0" fontId="6" fillId="5" borderId="0" xfId="0" applyFont="1" applyFill="1"/>
    <xf numFmtId="42" fontId="29" fillId="10" borderId="0" xfId="0" applyNumberFormat="1" applyFont="1" applyFill="1"/>
    <xf numFmtId="0" fontId="29" fillId="10" borderId="0" xfId="0" applyFont="1" applyFill="1"/>
    <xf numFmtId="0" fontId="30" fillId="10" borderId="0" xfId="0" applyFont="1" applyFill="1"/>
    <xf numFmtId="0" fontId="26" fillId="0" borderId="3" xfId="0" applyFont="1" applyBorder="1"/>
    <xf numFmtId="42" fontId="26" fillId="0" borderId="0" xfId="0" applyNumberFormat="1" applyFont="1"/>
    <xf numFmtId="0" fontId="26" fillId="4" borderId="0" xfId="0" applyFont="1" applyFill="1"/>
    <xf numFmtId="42" fontId="0" fillId="0" borderId="0" xfId="0" applyNumberFormat="1"/>
    <xf numFmtId="42" fontId="0" fillId="0" borderId="3" xfId="0" applyNumberFormat="1" applyBorder="1"/>
    <xf numFmtId="0" fontId="31" fillId="4" borderId="0" xfId="0" applyFont="1" applyFill="1"/>
    <xf numFmtId="42" fontId="27" fillId="0" borderId="3" xfId="0" applyNumberFormat="1" applyFont="1" applyBorder="1"/>
    <xf numFmtId="0" fontId="32" fillId="0" borderId="0" xfId="0" applyFont="1"/>
    <xf numFmtId="42" fontId="27" fillId="4" borderId="0" xfId="0" applyNumberFormat="1" applyFont="1" applyFill="1"/>
    <xf numFmtId="0" fontId="32" fillId="4" borderId="0" xfId="0" applyFont="1" applyFill="1"/>
    <xf numFmtId="42" fontId="26" fillId="4" borderId="0" xfId="0" applyNumberFormat="1" applyFont="1" applyFill="1"/>
    <xf numFmtId="42" fontId="27" fillId="4" borderId="3" xfId="0" applyNumberFormat="1" applyFont="1" applyFill="1" applyBorder="1"/>
    <xf numFmtId="0" fontId="27" fillId="4" borderId="3" xfId="0" applyFont="1" applyFill="1" applyBorder="1"/>
    <xf numFmtId="42" fontId="0" fillId="4" borderId="0" xfId="0" applyNumberFormat="1" applyFill="1"/>
    <xf numFmtId="42" fontId="10" fillId="4" borderId="0" xfId="0" applyNumberFormat="1" applyFont="1" applyFill="1"/>
    <xf numFmtId="0" fontId="10" fillId="4" borderId="0" xfId="0" applyFont="1" applyFill="1"/>
    <xf numFmtId="0" fontId="27" fillId="3" borderId="0" xfId="0" applyFont="1" applyFill="1"/>
    <xf numFmtId="0" fontId="15" fillId="0" borderId="0" xfId="0" applyFont="1"/>
    <xf numFmtId="165" fontId="26" fillId="4" borderId="0" xfId="0" applyNumberFormat="1" applyFont="1" applyFill="1"/>
    <xf numFmtId="0" fontId="27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42" fontId="33" fillId="4" borderId="0" xfId="0" applyNumberFormat="1" applyFont="1" applyFill="1"/>
    <xf numFmtId="165" fontId="33" fillId="4" borderId="0" xfId="0" applyNumberFormat="1" applyFont="1" applyFill="1"/>
    <xf numFmtId="0" fontId="33" fillId="4" borderId="0" xfId="0" applyFont="1" applyFill="1"/>
    <xf numFmtId="0" fontId="29" fillId="11" borderId="0" xfId="0" applyFont="1" applyFill="1" applyAlignment="1">
      <alignment vertical="center"/>
    </xf>
    <xf numFmtId="165" fontId="29" fillId="10" borderId="0" xfId="0" applyNumberFormat="1" applyFont="1" applyFill="1"/>
    <xf numFmtId="42" fontId="26" fillId="4" borderId="3" xfId="0" applyNumberFormat="1" applyFont="1" applyFill="1" applyBorder="1"/>
    <xf numFmtId="165" fontId="26" fillId="4" borderId="3" xfId="0" applyNumberFormat="1" applyFont="1" applyFill="1" applyBorder="1"/>
    <xf numFmtId="0" fontId="27" fillId="4" borderId="0" xfId="0" quotePrefix="1" applyFont="1" applyFill="1"/>
    <xf numFmtId="165" fontId="34" fillId="4" borderId="0" xfId="0" applyNumberFormat="1" applyFont="1" applyFill="1"/>
    <xf numFmtId="0" fontId="28" fillId="4" borderId="0" xfId="0" applyFont="1" applyFill="1"/>
    <xf numFmtId="0" fontId="26" fillId="4" borderId="0" xfId="0" applyFont="1" applyFill="1" applyAlignment="1">
      <alignment vertical="center"/>
    </xf>
    <xf numFmtId="44" fontId="27" fillId="4" borderId="0" xfId="0" applyNumberFormat="1" applyFont="1" applyFill="1"/>
    <xf numFmtId="166" fontId="27" fillId="4" borderId="0" xfId="0" applyNumberFormat="1" applyFont="1" applyFill="1"/>
    <xf numFmtId="0" fontId="35" fillId="4" borderId="0" xfId="0" applyFont="1" applyFill="1"/>
    <xf numFmtId="0" fontId="36" fillId="0" borderId="0" xfId="0" applyFont="1"/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/>
    <xf numFmtId="0" fontId="11" fillId="4" borderId="0" xfId="0" applyFont="1" applyFill="1"/>
    <xf numFmtId="0" fontId="0" fillId="5" borderId="0" xfId="0" applyFill="1"/>
    <xf numFmtId="0" fontId="3" fillId="5" borderId="0" xfId="0" applyFont="1" applyFill="1"/>
    <xf numFmtId="42" fontId="37" fillId="0" borderId="0" xfId="0" applyNumberFormat="1" applyFont="1"/>
    <xf numFmtId="0" fontId="37" fillId="0" borderId="0" xfId="0" applyFont="1"/>
    <xf numFmtId="0" fontId="5" fillId="0" borderId="0" xfId="0" applyFont="1"/>
    <xf numFmtId="42" fontId="3" fillId="0" borderId="0" xfId="0" applyNumberFormat="1" applyFont="1"/>
    <xf numFmtId="0" fontId="3" fillId="0" borderId="0" xfId="0" applyFont="1"/>
    <xf numFmtId="0" fontId="38" fillId="0" borderId="0" xfId="0" applyFont="1"/>
    <xf numFmtId="42" fontId="26" fillId="0" borderId="3" xfId="0" applyNumberFormat="1" applyFont="1" applyBorder="1"/>
    <xf numFmtId="42" fontId="27" fillId="0" borderId="0" xfId="0" applyNumberFormat="1" applyFont="1"/>
    <xf numFmtId="166" fontId="27" fillId="0" borderId="0" xfId="0" applyNumberFormat="1" applyFont="1"/>
    <xf numFmtId="0" fontId="27" fillId="0" borderId="3" xfId="0" applyFont="1" applyBorder="1"/>
    <xf numFmtId="0" fontId="27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center"/>
    </xf>
    <xf numFmtId="0" fontId="27" fillId="0" borderId="0" xfId="1" applyFont="1"/>
    <xf numFmtId="0" fontId="27" fillId="0" borderId="0" xfId="1" quotePrefix="1" applyFont="1"/>
    <xf numFmtId="164" fontId="27" fillId="0" borderId="0" xfId="0" applyNumberFormat="1" applyFont="1"/>
    <xf numFmtId="165" fontId="26" fillId="0" borderId="0" xfId="0" applyNumberFormat="1" applyFont="1"/>
    <xf numFmtId="166" fontId="26" fillId="0" borderId="0" xfId="0" applyNumberFormat="1" applyFont="1" applyAlignment="1">
      <alignment horizontal="center"/>
    </xf>
    <xf numFmtId="166" fontId="26" fillId="0" borderId="0" xfId="0" applyNumberFormat="1" applyFont="1"/>
    <xf numFmtId="165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2" fontId="28" fillId="0" borderId="0" xfId="0" applyNumberFormat="1" applyFont="1"/>
    <xf numFmtId="166" fontId="27" fillId="8" borderId="0" xfId="0" applyNumberFormat="1" applyFont="1" applyFill="1"/>
    <xf numFmtId="0" fontId="26" fillId="8" borderId="0" xfId="0" applyFont="1" applyFill="1"/>
    <xf numFmtId="0" fontId="19" fillId="8" borderId="0" xfId="0" applyFont="1" applyFill="1"/>
    <xf numFmtId="42" fontId="28" fillId="0" borderId="3" xfId="0" applyNumberFormat="1" applyFont="1" applyBorder="1"/>
    <xf numFmtId="0" fontId="11" fillId="0" borderId="0" xfId="0" applyFont="1"/>
    <xf numFmtId="0" fontId="3" fillId="0" borderId="0" xfId="0" applyFont="1" applyAlignment="1">
      <alignment horizontal="center"/>
    </xf>
    <xf numFmtId="0" fontId="3" fillId="8" borderId="0" xfId="0" applyFont="1" applyFill="1"/>
    <xf numFmtId="0" fontId="21" fillId="8" borderId="0" xfId="0" applyFont="1" applyFill="1"/>
    <xf numFmtId="0" fontId="6" fillId="0" borderId="0" xfId="0" applyFont="1"/>
    <xf numFmtId="0" fontId="27" fillId="0" borderId="0" xfId="0" applyFont="1" applyAlignment="1">
      <alignment horizontal="center"/>
    </xf>
    <xf numFmtId="0" fontId="13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21" fillId="3" borderId="4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" fillId="0" borderId="0" xfId="2"/>
    <xf numFmtId="0" fontId="1" fillId="0" borderId="83" xfId="2" applyBorder="1"/>
    <xf numFmtId="165" fontId="14" fillId="8" borderId="51" xfId="2" applyNumberFormat="1" applyFont="1" applyFill="1" applyBorder="1"/>
    <xf numFmtId="165" fontId="37" fillId="8" borderId="50" xfId="2" applyNumberFormat="1" applyFont="1" applyFill="1" applyBorder="1"/>
    <xf numFmtId="0" fontId="37" fillId="8" borderId="84" xfId="2" applyFont="1" applyFill="1" applyBorder="1" applyAlignment="1">
      <alignment vertical="center"/>
    </xf>
    <xf numFmtId="0" fontId="1" fillId="0" borderId="85" xfId="2" applyBorder="1"/>
    <xf numFmtId="10" fontId="26" fillId="8" borderId="86" xfId="2" applyNumberFormat="1" applyFont="1" applyFill="1" applyBorder="1" applyAlignment="1">
      <alignment horizontal="right"/>
    </xf>
    <xf numFmtId="165" fontId="37" fillId="8" borderId="87" xfId="2" applyNumberFormat="1" applyFont="1" applyFill="1" applyBorder="1"/>
    <xf numFmtId="0" fontId="37" fillId="8" borderId="88" xfId="2" applyFont="1" applyFill="1" applyBorder="1"/>
    <xf numFmtId="10" fontId="27" fillId="0" borderId="89" xfId="2" applyNumberFormat="1" applyFont="1" applyBorder="1" applyAlignment="1">
      <alignment horizontal="right"/>
    </xf>
    <xf numFmtId="165" fontId="27" fillId="0" borderId="90" xfId="2" applyNumberFormat="1" applyFont="1" applyBorder="1"/>
    <xf numFmtId="0" fontId="27" fillId="0" borderId="91" xfId="2" applyFont="1" applyBorder="1"/>
    <xf numFmtId="10" fontId="27" fillId="0" borderId="36" xfId="2" applyNumberFormat="1" applyFont="1" applyBorder="1" applyAlignment="1">
      <alignment horizontal="right"/>
    </xf>
    <xf numFmtId="165" fontId="27" fillId="0" borderId="10" xfId="2" applyNumberFormat="1" applyFont="1" applyBorder="1"/>
    <xf numFmtId="0" fontId="27" fillId="0" borderId="92" xfId="2" applyFont="1" applyBorder="1"/>
    <xf numFmtId="10" fontId="27" fillId="0" borderId="76" xfId="2" applyNumberFormat="1" applyFont="1" applyBorder="1" applyAlignment="1">
      <alignment horizontal="right"/>
    </xf>
    <xf numFmtId="165" fontId="27" fillId="0" borderId="61" xfId="2" applyNumberFormat="1" applyFont="1" applyBorder="1"/>
    <xf numFmtId="0" fontId="27" fillId="0" borderId="93" xfId="2" applyFont="1" applyBorder="1"/>
    <xf numFmtId="10" fontId="27" fillId="0" borderId="94" xfId="2" applyNumberFormat="1" applyFont="1" applyBorder="1" applyAlignment="1">
      <alignment horizontal="right"/>
    </xf>
    <xf numFmtId="165" fontId="27" fillId="0" borderId="95" xfId="2" applyNumberFormat="1" applyFont="1" applyBorder="1"/>
    <xf numFmtId="0" fontId="27" fillId="0" borderId="96" xfId="2" applyFont="1" applyBorder="1"/>
    <xf numFmtId="10" fontId="27" fillId="0" borderId="97" xfId="2" applyNumberFormat="1" applyFont="1" applyBorder="1" applyAlignment="1">
      <alignment horizontal="right"/>
    </xf>
    <xf numFmtId="0" fontId="27" fillId="0" borderId="98" xfId="2" applyFont="1" applyBorder="1"/>
    <xf numFmtId="0" fontId="37" fillId="8" borderId="37" xfId="2" applyFont="1" applyFill="1" applyBorder="1" applyAlignment="1">
      <alignment horizontal="center"/>
    </xf>
    <xf numFmtId="0" fontId="37" fillId="8" borderId="3" xfId="2" applyFont="1" applyFill="1" applyBorder="1" applyAlignment="1">
      <alignment horizontal="center"/>
    </xf>
    <xf numFmtId="0" fontId="37" fillId="8" borderId="99" xfId="2" applyFont="1" applyFill="1" applyBorder="1" applyAlignment="1">
      <alignment horizontal="center"/>
    </xf>
    <xf numFmtId="165" fontId="27" fillId="8" borderId="29" xfId="2" applyNumberFormat="1" applyFont="1" applyFill="1" applyBorder="1" applyAlignment="1">
      <alignment horizontal="right"/>
    </xf>
    <xf numFmtId="165" fontId="27" fillId="8" borderId="0" xfId="2" applyNumberFormat="1" applyFont="1" applyFill="1"/>
    <xf numFmtId="0" fontId="27" fillId="8" borderId="100" xfId="2" applyFont="1" applyFill="1" applyBorder="1"/>
    <xf numFmtId="0" fontId="1" fillId="0" borderId="101" xfId="2" applyBorder="1"/>
    <xf numFmtId="165" fontId="27" fillId="8" borderId="64" xfId="2" applyNumberFormat="1" applyFont="1" applyFill="1" applyBorder="1" applyAlignment="1">
      <alignment horizontal="right"/>
    </xf>
    <xf numFmtId="165" fontId="27" fillId="8" borderId="50" xfId="2" applyNumberFormat="1" applyFont="1" applyFill="1" applyBorder="1"/>
    <xf numFmtId="0" fontId="27" fillId="8" borderId="84" xfId="2" applyFont="1" applyFill="1" applyBorder="1"/>
    <xf numFmtId="0" fontId="1" fillId="0" borderId="102" xfId="2" applyBorder="1"/>
    <xf numFmtId="0" fontId="27" fillId="0" borderId="100" xfId="2" applyFont="1" applyBorder="1"/>
    <xf numFmtId="165" fontId="27" fillId="0" borderId="10" xfId="2" applyNumberFormat="1" applyFont="1" applyBorder="1" applyAlignment="1">
      <alignment horizontal="justify"/>
    </xf>
    <xf numFmtId="165" fontId="27" fillId="0" borderId="44" xfId="2" applyNumberFormat="1" applyFont="1" applyBorder="1"/>
    <xf numFmtId="0" fontId="27" fillId="0" borderId="98" xfId="2" applyFont="1" applyBorder="1" applyAlignment="1">
      <alignment horizontal="justify"/>
    </xf>
    <xf numFmtId="0" fontId="1" fillId="0" borderId="103" xfId="2" applyBorder="1"/>
    <xf numFmtId="0" fontId="37" fillId="8" borderId="104" xfId="2" applyFont="1" applyFill="1" applyBorder="1" applyAlignment="1">
      <alignment horizontal="center"/>
    </xf>
    <xf numFmtId="0" fontId="37" fillId="8" borderId="105" xfId="2" applyFont="1" applyFill="1" applyBorder="1" applyAlignment="1">
      <alignment horizontal="center"/>
    </xf>
    <xf numFmtId="0" fontId="37" fillId="8" borderId="106" xfId="2" applyFont="1" applyFill="1" applyBorder="1" applyAlignment="1">
      <alignment horizontal="center"/>
    </xf>
    <xf numFmtId="0" fontId="39" fillId="5" borderId="0" xfId="2" applyFont="1" applyFill="1"/>
    <xf numFmtId="0" fontId="6" fillId="5" borderId="0" xfId="2" applyFont="1" applyFill="1" applyAlignment="1">
      <alignment horizontal="center"/>
    </xf>
    <xf numFmtId="0" fontId="9" fillId="5" borderId="0" xfId="2" applyFont="1" applyFill="1" applyAlignment="1">
      <alignment horizontal="center"/>
    </xf>
  </cellXfs>
  <cellStyles count="3">
    <cellStyle name="Normale" xfId="0" builtinId="0"/>
    <cellStyle name="Normale 2" xfId="1" xr:uid="{00000000-0005-0000-0000-000001000000}"/>
    <cellStyle name="Normale 3" xfId="2" xr:uid="{7E11EF85-5D86-45A3-8BCA-7F94DE5D9B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2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RIEPILOGO!$A$4</c:f>
              <c:strCache>
                <c:ptCount val="1"/>
                <c:pt idx="0">
                  <c:v>ENTRATE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40D-406F-9FE5-B4E08DFB94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40D-406F-9FE5-B4E08DFB94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40D-406F-9FE5-B4E08DFB94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40D-406F-9FE5-B4E08DFB94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40D-406F-9FE5-B4E08DFB94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440D-406F-9FE5-B4E08DFB9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RIEPILOGO!$A$5:$A$10</c:f>
              <c:strCache>
                <c:ptCount val="6"/>
                <c:pt idx="0">
                  <c:v>FONDO DI CASSA AL 01/01/2020</c:v>
                </c:pt>
                <c:pt idx="1">
                  <c:v>ENTRATE CONTRIBUTIVE</c:v>
                </c:pt>
                <c:pt idx="2">
                  <c:v>ENTRATE DIVERSE</c:v>
                </c:pt>
                <c:pt idx="3">
                  <c:v>ENTRATE IN CONTO CAPITALE</c:v>
                </c:pt>
                <c:pt idx="4">
                  <c:v>ENTRATE DERIVANTI DA ACCENSIONE DI MUTUI</c:v>
                </c:pt>
                <c:pt idx="5">
                  <c:v>ENTRATE PER PARTITE DI GIRO</c:v>
                </c:pt>
              </c:strCache>
            </c:strRef>
          </c:cat>
          <c:val>
            <c:numRef>
              <c:f>RIEPILOGO!$C$5:$C$10</c:f>
              <c:numCache>
                <c:formatCode>0.00%</c:formatCode>
                <c:ptCount val="6"/>
                <c:pt idx="0">
                  <c:v>0.21160000000000001</c:v>
                </c:pt>
                <c:pt idx="1">
                  <c:v>0.32829999999999998</c:v>
                </c:pt>
                <c:pt idx="2">
                  <c:v>1.5800000000000002E-2</c:v>
                </c:pt>
                <c:pt idx="3">
                  <c:v>0</c:v>
                </c:pt>
                <c:pt idx="4">
                  <c:v>0.4138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0D-406F-9FE5-B4E08DFB94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2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RIEPILOGO!$A$16</c:f>
              <c:strCache>
                <c:ptCount val="1"/>
                <c:pt idx="0">
                  <c:v>USCITE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583-4E9C-BCDF-3D2CED4379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583-4E9C-BCDF-3D2CED4379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583-4E9C-BCDF-3D2CED4379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583-4E9C-BCDF-3D2CED4379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583-4E9C-BCDF-3D2CED4379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(RIEPILOGO!$A$17:$A$20,RIEPILOGO!$A$22)</c:f>
              <c:strCache>
                <c:ptCount val="5"/>
                <c:pt idx="0">
                  <c:v>USCITE CORRENTI</c:v>
                </c:pt>
                <c:pt idx="1">
                  <c:v>USCITE IN CONTO CAPITALE</c:v>
                </c:pt>
                <c:pt idx="2">
                  <c:v>ESTINZIONE DI MUTUI E ANTICIPAZIONI</c:v>
                </c:pt>
                <c:pt idx="3">
                  <c:v>USCITE PER PARTITE DI GIRO</c:v>
                </c:pt>
                <c:pt idx="4">
                  <c:v>USCITE per residui competenza 2019</c:v>
                </c:pt>
              </c:strCache>
            </c:strRef>
          </c:cat>
          <c:val>
            <c:numRef>
              <c:f>(RIEPILOGO!$C$17:$C$20,RIEPILOGO!$C$22)</c:f>
              <c:numCache>
                <c:formatCode>0.00%</c:formatCode>
                <c:ptCount val="5"/>
                <c:pt idx="0">
                  <c:v>0.50470000000000004</c:v>
                </c:pt>
                <c:pt idx="1">
                  <c:v>0.40410000000000001</c:v>
                </c:pt>
                <c:pt idx="2">
                  <c:v>0</c:v>
                </c:pt>
                <c:pt idx="3">
                  <c:v>5.7000000000000002E-2</c:v>
                </c:pt>
                <c:pt idx="4">
                  <c:v>3.4200000000000001E-2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3-4E9C-BCDF-3D2CED4379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216</xdr:row>
      <xdr:rowOff>19050</xdr:rowOff>
    </xdr:from>
    <xdr:to>
      <xdr:col>1</xdr:col>
      <xdr:colOff>1190625</xdr:colOff>
      <xdr:row>216</xdr:row>
      <xdr:rowOff>390525</xdr:rowOff>
    </xdr:to>
    <xdr:pic>
      <xdr:nvPicPr>
        <xdr:cNvPr id="1415" name="Immagine 26" descr="1OMCeO_logo trasparente_tesserino">
          <a:extLst>
            <a:ext uri="{FF2B5EF4-FFF2-40B4-BE49-F238E27FC236}">
              <a16:creationId xmlns:a16="http://schemas.microsoft.com/office/drawing/2014/main" id="{0033F599-E7C9-4D45-B529-09E0E0DE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9754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1181100</xdr:colOff>
      <xdr:row>0</xdr:row>
      <xdr:rowOff>390525</xdr:rowOff>
    </xdr:to>
    <xdr:pic>
      <xdr:nvPicPr>
        <xdr:cNvPr id="1416" name="Immagine 26" descr="1OMCeO_logo trasparente_tesserino">
          <a:extLst>
            <a:ext uri="{FF2B5EF4-FFF2-40B4-BE49-F238E27FC236}">
              <a16:creationId xmlns:a16="http://schemas.microsoft.com/office/drawing/2014/main" id="{2571B53B-78A6-419C-94B3-BE91FC31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1181100</xdr:colOff>
      <xdr:row>74</xdr:row>
      <xdr:rowOff>390525</xdr:rowOff>
    </xdr:to>
    <xdr:pic>
      <xdr:nvPicPr>
        <xdr:cNvPr id="1417" name="Immagine 26" descr="1OMCeO_logo trasparente_tesserino">
          <a:extLst>
            <a:ext uri="{FF2B5EF4-FFF2-40B4-BE49-F238E27FC236}">
              <a16:creationId xmlns:a16="http://schemas.microsoft.com/office/drawing/2014/main" id="{AC7B3DB6-87A2-4B84-B093-9D05B368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7442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142</xdr:row>
      <xdr:rowOff>19050</xdr:rowOff>
    </xdr:from>
    <xdr:to>
      <xdr:col>1</xdr:col>
      <xdr:colOff>1200150</xdr:colOff>
      <xdr:row>142</xdr:row>
      <xdr:rowOff>390525</xdr:rowOff>
    </xdr:to>
    <xdr:pic>
      <xdr:nvPicPr>
        <xdr:cNvPr id="1418" name="Immagine 26" descr="1OMCeO_logo trasparente_tesserino">
          <a:extLst>
            <a:ext uri="{FF2B5EF4-FFF2-40B4-BE49-F238E27FC236}">
              <a16:creationId xmlns:a16="http://schemas.microsoft.com/office/drawing/2014/main" id="{D5358ADF-14D3-45BE-99CA-7F77FA06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4026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292</xdr:row>
      <xdr:rowOff>28575</xdr:rowOff>
    </xdr:from>
    <xdr:to>
      <xdr:col>1</xdr:col>
      <xdr:colOff>1190625</xdr:colOff>
      <xdr:row>292</xdr:row>
      <xdr:rowOff>400050</xdr:rowOff>
    </xdr:to>
    <xdr:pic>
      <xdr:nvPicPr>
        <xdr:cNvPr id="1419" name="Immagine 26" descr="1OMCeO_logo trasparente_tesserino">
          <a:extLst>
            <a:ext uri="{FF2B5EF4-FFF2-40B4-BE49-F238E27FC236}">
              <a16:creationId xmlns:a16="http://schemas.microsoft.com/office/drawing/2014/main" id="{19123DDE-695A-4EDE-A588-828DF618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7101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1190625</xdr:colOff>
      <xdr:row>0</xdr:row>
      <xdr:rowOff>390525</xdr:rowOff>
    </xdr:to>
    <xdr:pic>
      <xdr:nvPicPr>
        <xdr:cNvPr id="2050" name="Immagine 26" descr="1OMCeO_logo trasparente_tesserino">
          <a:extLst>
            <a:ext uri="{FF2B5EF4-FFF2-40B4-BE49-F238E27FC236}">
              <a16:creationId xmlns:a16="http://schemas.microsoft.com/office/drawing/2014/main" id="{C1C8E78A-8AF3-404F-894C-A9087C29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1190625</xdr:colOff>
      <xdr:row>0</xdr:row>
      <xdr:rowOff>400050</xdr:rowOff>
    </xdr:to>
    <xdr:pic>
      <xdr:nvPicPr>
        <xdr:cNvPr id="3074" name="Immagine 26" descr="1OMCeO_logo trasparente_tesserino">
          <a:extLst>
            <a:ext uri="{FF2B5EF4-FFF2-40B4-BE49-F238E27FC236}">
              <a16:creationId xmlns:a16="http://schemas.microsoft.com/office/drawing/2014/main" id="{76AAAA2C-D195-4CD3-9F20-EB858F26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1200150</xdr:colOff>
      <xdr:row>0</xdr:row>
      <xdr:rowOff>390525</xdr:rowOff>
    </xdr:to>
    <xdr:pic>
      <xdr:nvPicPr>
        <xdr:cNvPr id="4098" name="Immagine 26" descr="1OMCeO_logo trasparente_tesserino">
          <a:extLst>
            <a:ext uri="{FF2B5EF4-FFF2-40B4-BE49-F238E27FC236}">
              <a16:creationId xmlns:a16="http://schemas.microsoft.com/office/drawing/2014/main" id="{26B67E72-CEAD-4C99-9D64-8782D068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68579</xdr:rowOff>
    </xdr:from>
    <xdr:to>
      <xdr:col>0</xdr:col>
      <xdr:colOff>2025769</xdr:colOff>
      <xdr:row>0</xdr:row>
      <xdr:rowOff>676274</xdr:rowOff>
    </xdr:to>
    <xdr:pic>
      <xdr:nvPicPr>
        <xdr:cNvPr id="2" name="Immagine 26" descr="1OMCeO_logo trasparente_tesserino">
          <a:extLst>
            <a:ext uri="{FF2B5EF4-FFF2-40B4-BE49-F238E27FC236}">
              <a16:creationId xmlns:a16="http://schemas.microsoft.com/office/drawing/2014/main" id="{E273437D-579F-4377-8170-48854933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79"/>
          <a:ext cx="568444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542924</xdr:colOff>
      <xdr:row>4</xdr:row>
      <xdr:rowOff>9524</xdr:rowOff>
    </xdr:from>
    <xdr:to>
      <xdr:col>3</xdr:col>
      <xdr:colOff>3733799</xdr:colOff>
      <xdr:row>13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2836040-5261-4BA7-9016-88E8F6957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523875</xdr:colOff>
      <xdr:row>15</xdr:row>
      <xdr:rowOff>0</xdr:rowOff>
    </xdr:from>
    <xdr:to>
      <xdr:col>3</xdr:col>
      <xdr:colOff>3714750</xdr:colOff>
      <xdr:row>23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7A2526D-E95F-4530-A47D-0FAA7FACD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20"/>
  <sheetViews>
    <sheetView topLeftCell="A320" zoomScaleNormal="100" workbookViewId="0">
      <selection activeCell="E360" sqref="E360"/>
    </sheetView>
  </sheetViews>
  <sheetFormatPr defaultRowHeight="12.75" x14ac:dyDescent="0.2"/>
  <cols>
    <col min="1" max="1" width="0.28515625" customWidth="1"/>
    <col min="2" max="2" width="39.85546875" customWidth="1"/>
    <col min="3" max="3" width="12.28515625" customWidth="1"/>
    <col min="4" max="4" width="10" customWidth="1"/>
    <col min="5" max="5" width="12.28515625" customWidth="1"/>
    <col min="6" max="6" width="12.42578125" customWidth="1"/>
    <col min="7" max="7" width="10.85546875" customWidth="1"/>
    <col min="8" max="9" width="12.28515625" customWidth="1"/>
    <col min="10" max="13" width="10.28515625" customWidth="1"/>
    <col min="14" max="14" width="10.7109375" customWidth="1"/>
    <col min="15" max="15" width="12.28515625" customWidth="1"/>
    <col min="16" max="16" width="12" customWidth="1"/>
    <col min="17" max="17" width="11.7109375" customWidth="1"/>
    <col min="18" max="18" width="11" customWidth="1"/>
    <col min="19" max="20" width="0.28515625" customWidth="1"/>
  </cols>
  <sheetData>
    <row r="1" spans="1:18" ht="31.9" customHeight="1" x14ac:dyDescent="0.2"/>
    <row r="2" spans="1:18" ht="28.9" customHeight="1" x14ac:dyDescent="0.4">
      <c r="B2" s="608" t="s">
        <v>158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88">
        <v>1</v>
      </c>
    </row>
    <row r="3" spans="1:18" ht="1.9" customHeight="1" x14ac:dyDescent="0.35">
      <c r="B3" s="3"/>
      <c r="C3" s="3"/>
      <c r="D3" s="3"/>
      <c r="E3" s="3"/>
      <c r="F3" s="3"/>
      <c r="G3" s="31"/>
      <c r="H3" s="32"/>
      <c r="I3" s="33"/>
      <c r="J3" s="41"/>
      <c r="K3" s="41"/>
      <c r="L3" s="41"/>
      <c r="M3" s="41"/>
      <c r="N3" s="41"/>
      <c r="O3" s="41"/>
      <c r="P3" s="41"/>
      <c r="Q3" s="41"/>
      <c r="R3" s="41"/>
    </row>
    <row r="4" spans="1:18" ht="15.6" customHeight="1" x14ac:dyDescent="0.35">
      <c r="A4" s="52"/>
      <c r="B4" s="108"/>
      <c r="C4" s="116" t="s">
        <v>62</v>
      </c>
      <c r="D4" s="109"/>
      <c r="E4" s="109"/>
      <c r="F4" s="109"/>
      <c r="G4" s="109"/>
      <c r="H4" s="109"/>
      <c r="I4" s="110"/>
      <c r="J4" s="604" t="s">
        <v>42</v>
      </c>
      <c r="K4" s="605"/>
      <c r="L4" s="605"/>
      <c r="M4" s="605"/>
      <c r="N4" s="606"/>
      <c r="O4" s="605" t="s">
        <v>43</v>
      </c>
      <c r="P4" s="605"/>
      <c r="Q4" s="606"/>
      <c r="R4" s="111"/>
    </row>
    <row r="5" spans="1:18" ht="15.6" customHeight="1" x14ac:dyDescent="0.35">
      <c r="A5" s="52"/>
      <c r="B5" s="112" t="s">
        <v>0</v>
      </c>
      <c r="C5" s="4" t="s">
        <v>39</v>
      </c>
      <c r="D5" s="125"/>
      <c r="E5" s="37"/>
      <c r="F5" s="38"/>
      <c r="G5" s="125" t="s">
        <v>22</v>
      </c>
      <c r="H5" s="5"/>
      <c r="I5" s="6"/>
      <c r="J5" s="42"/>
      <c r="K5" s="39"/>
      <c r="L5" s="98"/>
      <c r="M5" s="95"/>
      <c r="N5" s="43"/>
      <c r="O5" s="30"/>
      <c r="P5" s="100"/>
      <c r="Q5" s="101"/>
      <c r="R5" s="102"/>
    </row>
    <row r="6" spans="1:18" ht="27" customHeight="1" x14ac:dyDescent="0.2">
      <c r="B6" s="7"/>
      <c r="C6" s="46" t="s">
        <v>18</v>
      </c>
      <c r="D6" s="45" t="s">
        <v>19</v>
      </c>
      <c r="E6" s="47" t="s">
        <v>20</v>
      </c>
      <c r="F6" s="67" t="s">
        <v>53</v>
      </c>
      <c r="G6" s="66" t="s">
        <v>52</v>
      </c>
      <c r="H6" s="47" t="s">
        <v>1</v>
      </c>
      <c r="I6" s="48" t="s">
        <v>46</v>
      </c>
      <c r="J6" s="49" t="s">
        <v>192</v>
      </c>
      <c r="K6" s="50" t="s">
        <v>40</v>
      </c>
      <c r="L6" s="99" t="s">
        <v>41</v>
      </c>
      <c r="M6" s="96" t="s">
        <v>1</v>
      </c>
      <c r="N6" s="51" t="s">
        <v>19</v>
      </c>
      <c r="O6" s="54" t="s">
        <v>47</v>
      </c>
      <c r="P6" s="96" t="s">
        <v>48</v>
      </c>
      <c r="Q6" s="103" t="s">
        <v>46</v>
      </c>
      <c r="R6" s="104" t="s">
        <v>159</v>
      </c>
    </row>
    <row r="7" spans="1:18" ht="14.45" customHeight="1" x14ac:dyDescent="0.2">
      <c r="B7" s="8"/>
      <c r="C7" s="27">
        <v>1</v>
      </c>
      <c r="D7" s="28">
        <v>2</v>
      </c>
      <c r="E7" s="29" t="s">
        <v>17</v>
      </c>
      <c r="F7" s="27">
        <v>4</v>
      </c>
      <c r="G7" s="28">
        <v>5</v>
      </c>
      <c r="H7" s="29" t="s">
        <v>61</v>
      </c>
      <c r="I7" s="36" t="s">
        <v>21</v>
      </c>
      <c r="J7" s="27">
        <v>8</v>
      </c>
      <c r="K7" s="28">
        <v>9</v>
      </c>
      <c r="L7" s="28">
        <v>10</v>
      </c>
      <c r="M7" s="97" t="s">
        <v>44</v>
      </c>
      <c r="N7" s="44" t="s">
        <v>45</v>
      </c>
      <c r="O7" s="62" t="s">
        <v>50</v>
      </c>
      <c r="P7" s="105" t="s">
        <v>54</v>
      </c>
      <c r="Q7" s="106" t="s">
        <v>49</v>
      </c>
      <c r="R7" s="107" t="s">
        <v>51</v>
      </c>
    </row>
    <row r="8" spans="1:18" ht="1.5" customHeight="1" x14ac:dyDescent="0.25">
      <c r="B8" s="92"/>
      <c r="C8" s="2"/>
      <c r="D8" s="2"/>
      <c r="E8" s="1"/>
      <c r="F8" s="1"/>
      <c r="G8" s="1"/>
      <c r="H8" s="1"/>
      <c r="I8" s="82"/>
      <c r="J8" s="79"/>
      <c r="K8" s="72"/>
      <c r="L8" s="73"/>
      <c r="M8" s="74"/>
      <c r="N8" s="84"/>
      <c r="O8" s="61"/>
      <c r="P8" s="61"/>
      <c r="Q8" s="63"/>
      <c r="R8" s="53"/>
    </row>
    <row r="9" spans="1:18" ht="14.25" customHeight="1" x14ac:dyDescent="0.25">
      <c r="B9" s="114" t="s">
        <v>3</v>
      </c>
      <c r="C9" s="10"/>
      <c r="D9" s="10"/>
      <c r="E9" s="9"/>
      <c r="F9" s="9"/>
      <c r="G9" s="9"/>
      <c r="H9" s="9"/>
      <c r="I9" s="83"/>
      <c r="J9" s="80"/>
      <c r="K9" s="75"/>
      <c r="L9" s="75"/>
      <c r="M9" s="75"/>
      <c r="N9" s="85"/>
      <c r="O9" s="59"/>
      <c r="P9" s="59"/>
      <c r="Q9" s="64"/>
      <c r="R9" s="65"/>
    </row>
    <row r="10" spans="1:18" ht="14.45" customHeight="1" x14ac:dyDescent="0.2">
      <c r="B10" s="93" t="s">
        <v>7</v>
      </c>
      <c r="C10" s="10"/>
      <c r="D10" s="10"/>
      <c r="E10" s="9"/>
      <c r="F10" s="9"/>
      <c r="G10" s="9"/>
      <c r="H10" s="9"/>
      <c r="I10" s="83"/>
      <c r="J10" s="81"/>
      <c r="K10" s="58"/>
      <c r="L10" s="58"/>
      <c r="M10" s="58"/>
      <c r="N10" s="86"/>
      <c r="O10" s="59"/>
      <c r="P10" s="59"/>
      <c r="Q10" s="64"/>
      <c r="R10" s="65"/>
    </row>
    <row r="11" spans="1:18" x14ac:dyDescent="0.2">
      <c r="B11" s="94" t="s">
        <v>4</v>
      </c>
      <c r="C11" s="11">
        <v>441300</v>
      </c>
      <c r="D11" s="10"/>
      <c r="E11" s="12">
        <f>(C11)</f>
        <v>441300</v>
      </c>
      <c r="F11" s="12">
        <v>436960</v>
      </c>
      <c r="G11" s="117">
        <v>1380</v>
      </c>
      <c r="H11" s="12">
        <f>(F11+G11)</f>
        <v>438340</v>
      </c>
      <c r="I11" s="271">
        <f t="shared" ref="I11:I16" si="0">(H11-E11)</f>
        <v>-2960</v>
      </c>
      <c r="J11" s="56">
        <v>480</v>
      </c>
      <c r="K11" s="56">
        <v>360</v>
      </c>
      <c r="L11" s="55">
        <v>0</v>
      </c>
      <c r="M11" s="55">
        <f t="shared" ref="M11:M16" si="1">(K11+L11)</f>
        <v>360</v>
      </c>
      <c r="N11" s="272">
        <f t="shared" ref="N11:N16" si="2">(M11-J11)</f>
        <v>-120</v>
      </c>
      <c r="O11" s="56">
        <f>(E11+J11)</f>
        <v>441780</v>
      </c>
      <c r="P11" s="56">
        <f>(F11+K11)</f>
        <v>437320</v>
      </c>
      <c r="Q11" s="272">
        <f>(P11-O11)</f>
        <v>-4460</v>
      </c>
      <c r="R11" s="273">
        <f t="shared" ref="R11:R17" si="3">(G11+L11)</f>
        <v>1380</v>
      </c>
    </row>
    <row r="12" spans="1:18" x14ac:dyDescent="0.2">
      <c r="B12" s="94" t="s">
        <v>5</v>
      </c>
      <c r="C12" s="11">
        <v>27729</v>
      </c>
      <c r="D12" s="10"/>
      <c r="E12" s="12">
        <f>(C12)</f>
        <v>27729</v>
      </c>
      <c r="F12" s="12">
        <v>27495</v>
      </c>
      <c r="G12" s="117">
        <v>0</v>
      </c>
      <c r="H12" s="12">
        <f>(F12+G12)</f>
        <v>27495</v>
      </c>
      <c r="I12" s="271">
        <f t="shared" si="0"/>
        <v>-234</v>
      </c>
      <c r="J12" s="56">
        <v>97</v>
      </c>
      <c r="K12" s="56">
        <v>0</v>
      </c>
      <c r="L12" s="55">
        <v>0</v>
      </c>
      <c r="M12" s="55">
        <f t="shared" si="1"/>
        <v>0</v>
      </c>
      <c r="N12" s="272">
        <f t="shared" si="2"/>
        <v>-97</v>
      </c>
      <c r="O12" s="56">
        <f t="shared" ref="O12:P16" si="4">(E12+J12)</f>
        <v>27826</v>
      </c>
      <c r="P12" s="56">
        <f t="shared" si="4"/>
        <v>27495</v>
      </c>
      <c r="Q12" s="272">
        <f t="shared" ref="Q12:Q20" si="5">(P12-O12)</f>
        <v>-331</v>
      </c>
      <c r="R12" s="273">
        <f t="shared" si="3"/>
        <v>0</v>
      </c>
    </row>
    <row r="13" spans="1:18" x14ac:dyDescent="0.2">
      <c r="B13" s="94" t="s">
        <v>24</v>
      </c>
      <c r="C13" s="11">
        <v>1050</v>
      </c>
      <c r="D13" s="10"/>
      <c r="E13" s="12">
        <v>1050</v>
      </c>
      <c r="F13" s="12">
        <v>1050</v>
      </c>
      <c r="G13" s="117">
        <v>0</v>
      </c>
      <c r="H13" s="12">
        <f>(F13+G13)</f>
        <v>1050</v>
      </c>
      <c r="I13" s="271">
        <f t="shared" si="0"/>
        <v>0</v>
      </c>
      <c r="J13" s="56">
        <v>0</v>
      </c>
      <c r="K13" s="56">
        <v>0</v>
      </c>
      <c r="L13" s="55">
        <v>0</v>
      </c>
      <c r="M13" s="55">
        <f t="shared" si="1"/>
        <v>0</v>
      </c>
      <c r="N13" s="272">
        <f t="shared" si="2"/>
        <v>0</v>
      </c>
      <c r="O13" s="56">
        <f t="shared" si="4"/>
        <v>1050</v>
      </c>
      <c r="P13" s="56">
        <f t="shared" si="4"/>
        <v>1050</v>
      </c>
      <c r="Q13" s="272">
        <f t="shared" si="5"/>
        <v>0</v>
      </c>
      <c r="R13" s="273">
        <f t="shared" si="3"/>
        <v>0</v>
      </c>
    </row>
    <row r="14" spans="1:18" x14ac:dyDescent="0.2">
      <c r="B14" s="94" t="s">
        <v>25</v>
      </c>
      <c r="C14" s="11">
        <v>3500</v>
      </c>
      <c r="D14" s="10"/>
      <c r="E14" s="12">
        <f>(C14)</f>
        <v>3500</v>
      </c>
      <c r="F14" s="12">
        <v>10150</v>
      </c>
      <c r="G14" s="12">
        <v>0</v>
      </c>
      <c r="H14" s="12">
        <f>(F14+G14)</f>
        <v>10150</v>
      </c>
      <c r="I14" s="271">
        <f t="shared" si="0"/>
        <v>6650</v>
      </c>
      <c r="J14" s="56">
        <v>0</v>
      </c>
      <c r="K14" s="56">
        <v>0</v>
      </c>
      <c r="L14" s="55">
        <v>0</v>
      </c>
      <c r="M14" s="55">
        <f t="shared" si="1"/>
        <v>0</v>
      </c>
      <c r="N14" s="272">
        <f t="shared" si="2"/>
        <v>0</v>
      </c>
      <c r="O14" s="56">
        <f t="shared" si="4"/>
        <v>3500</v>
      </c>
      <c r="P14" s="56">
        <f t="shared" si="4"/>
        <v>10150</v>
      </c>
      <c r="Q14" s="272">
        <f>(P14-O14)</f>
        <v>6650</v>
      </c>
      <c r="R14" s="273">
        <f t="shared" si="3"/>
        <v>0</v>
      </c>
    </row>
    <row r="15" spans="1:18" x14ac:dyDescent="0.2">
      <c r="B15" s="94" t="s">
        <v>26</v>
      </c>
      <c r="C15" s="11">
        <v>117</v>
      </c>
      <c r="D15" s="10"/>
      <c r="E15" s="12">
        <f>(C15)</f>
        <v>117</v>
      </c>
      <c r="F15" s="12">
        <v>0</v>
      </c>
      <c r="G15" s="12">
        <v>0</v>
      </c>
      <c r="H15" s="12">
        <f>(F15)</f>
        <v>0</v>
      </c>
      <c r="I15" s="271">
        <f t="shared" si="0"/>
        <v>-117</v>
      </c>
      <c r="J15" s="56">
        <v>0</v>
      </c>
      <c r="K15" s="56">
        <v>0</v>
      </c>
      <c r="L15" s="55">
        <v>0</v>
      </c>
      <c r="M15" s="55">
        <f t="shared" si="1"/>
        <v>0</v>
      </c>
      <c r="N15" s="272">
        <f t="shared" si="2"/>
        <v>0</v>
      </c>
      <c r="O15" s="56">
        <f t="shared" si="4"/>
        <v>117</v>
      </c>
      <c r="P15" s="56">
        <f t="shared" si="4"/>
        <v>0</v>
      </c>
      <c r="Q15" s="272">
        <f t="shared" si="5"/>
        <v>-117</v>
      </c>
      <c r="R15" s="273">
        <f t="shared" si="3"/>
        <v>0</v>
      </c>
    </row>
    <row r="16" spans="1:18" x14ac:dyDescent="0.2">
      <c r="B16" s="94" t="s">
        <v>27</v>
      </c>
      <c r="C16" s="13">
        <v>350</v>
      </c>
      <c r="D16" s="14"/>
      <c r="E16" s="15">
        <f>(C16)</f>
        <v>350</v>
      </c>
      <c r="F16" s="15">
        <v>350</v>
      </c>
      <c r="G16" s="15">
        <v>0</v>
      </c>
      <c r="H16" s="15">
        <f>(F16)</f>
        <v>350</v>
      </c>
      <c r="I16" s="274">
        <f t="shared" si="0"/>
        <v>0</v>
      </c>
      <c r="J16" s="275">
        <v>0</v>
      </c>
      <c r="K16" s="275">
        <v>0</v>
      </c>
      <c r="L16" s="118">
        <v>0</v>
      </c>
      <c r="M16" s="118">
        <f t="shared" si="1"/>
        <v>0</v>
      </c>
      <c r="N16" s="276">
        <f t="shared" si="2"/>
        <v>0</v>
      </c>
      <c r="O16" s="275">
        <f t="shared" si="4"/>
        <v>350</v>
      </c>
      <c r="P16" s="275">
        <f t="shared" si="4"/>
        <v>350</v>
      </c>
      <c r="Q16" s="276">
        <f t="shared" si="5"/>
        <v>0</v>
      </c>
      <c r="R16" s="277">
        <f t="shared" si="3"/>
        <v>0</v>
      </c>
    </row>
    <row r="17" spans="2:18" ht="13.5" customHeight="1" x14ac:dyDescent="0.2">
      <c r="B17" s="256" t="s">
        <v>6</v>
      </c>
      <c r="C17" s="257">
        <f>(C11+C12+C13+C14+C15+C16)</f>
        <v>474046</v>
      </c>
      <c r="D17" s="258"/>
      <c r="E17" s="259">
        <f>E11+E12+E13+E14+E15+E16</f>
        <v>474046</v>
      </c>
      <c r="F17" s="259">
        <f>(F11+F12+F13+F14+F15+F16)</f>
        <v>476005</v>
      </c>
      <c r="G17" s="259">
        <f>(G11+G12+G13+G14+G15+G16)</f>
        <v>1380</v>
      </c>
      <c r="H17" s="259">
        <f>(H11+H12+H13+H14+H15+H16)</f>
        <v>477385</v>
      </c>
      <c r="I17" s="278">
        <f>(H17-E17)</f>
        <v>3339</v>
      </c>
      <c r="J17" s="257">
        <f>(J11+J12+J14+J16)</f>
        <v>577</v>
      </c>
      <c r="K17" s="257">
        <f>(K11+K12+K13+K14+K15+K16)</f>
        <v>360</v>
      </c>
      <c r="L17" s="259">
        <f>(L11+L12+L13+L14+L15+L16)</f>
        <v>0</v>
      </c>
      <c r="M17" s="259">
        <f>(M11+M12+M13+M14+M15+M16)</f>
        <v>360</v>
      </c>
      <c r="N17" s="278">
        <f>(N11+N12+N13+N14+N15+N16)</f>
        <v>-217</v>
      </c>
      <c r="O17" s="257">
        <f>(E17+J17)</f>
        <v>474623</v>
      </c>
      <c r="P17" s="257">
        <f>(F17+K17)</f>
        <v>476365</v>
      </c>
      <c r="Q17" s="278">
        <f t="shared" si="5"/>
        <v>1742</v>
      </c>
      <c r="R17" s="279">
        <f t="shared" si="3"/>
        <v>1380</v>
      </c>
    </row>
    <row r="18" spans="2:18" ht="1.5" customHeight="1" x14ac:dyDescent="0.2">
      <c r="B18" s="94"/>
      <c r="C18" s="22"/>
      <c r="D18" s="17"/>
      <c r="E18" s="16"/>
      <c r="F18" s="16"/>
      <c r="G18" s="16"/>
      <c r="H18" s="16"/>
      <c r="I18" s="280"/>
      <c r="J18" s="281"/>
      <c r="K18" s="281"/>
      <c r="L18" s="282"/>
      <c r="M18" s="282"/>
      <c r="N18" s="283"/>
      <c r="O18" s="284"/>
      <c r="P18" s="284"/>
      <c r="Q18" s="283">
        <f t="shared" si="5"/>
        <v>0</v>
      </c>
      <c r="R18" s="285"/>
    </row>
    <row r="19" spans="2:18" ht="3" customHeight="1" x14ac:dyDescent="0.2">
      <c r="B19" s="94"/>
      <c r="C19" s="11"/>
      <c r="D19" s="10"/>
      <c r="E19" s="12"/>
      <c r="F19" s="12"/>
      <c r="G19" s="12"/>
      <c r="H19" s="12"/>
      <c r="I19" s="271"/>
      <c r="J19" s="56"/>
      <c r="K19" s="56"/>
      <c r="L19" s="55"/>
      <c r="M19" s="55"/>
      <c r="N19" s="272"/>
      <c r="O19" s="60"/>
      <c r="P19" s="60"/>
      <c r="Q19" s="272">
        <f t="shared" si="5"/>
        <v>0</v>
      </c>
      <c r="R19" s="119"/>
    </row>
    <row r="20" spans="2:18" ht="13.9" customHeight="1" x14ac:dyDescent="0.25">
      <c r="B20" s="236" t="s">
        <v>8</v>
      </c>
      <c r="C20" s="237">
        <f>(C17)</f>
        <v>474046</v>
      </c>
      <c r="D20" s="238"/>
      <c r="E20" s="239">
        <f t="shared" ref="E20:N20" si="6">(E17)</f>
        <v>474046</v>
      </c>
      <c r="F20" s="239">
        <f t="shared" si="6"/>
        <v>476005</v>
      </c>
      <c r="G20" s="239">
        <f t="shared" si="6"/>
        <v>1380</v>
      </c>
      <c r="H20" s="239">
        <f>(H17)</f>
        <v>477385</v>
      </c>
      <c r="I20" s="286">
        <f>(I17)</f>
        <v>3339</v>
      </c>
      <c r="J20" s="237">
        <f t="shared" si="6"/>
        <v>577</v>
      </c>
      <c r="K20" s="237">
        <f t="shared" si="6"/>
        <v>360</v>
      </c>
      <c r="L20" s="239">
        <f t="shared" si="6"/>
        <v>0</v>
      </c>
      <c r="M20" s="239">
        <f t="shared" si="6"/>
        <v>360</v>
      </c>
      <c r="N20" s="286">
        <f t="shared" si="6"/>
        <v>-217</v>
      </c>
      <c r="O20" s="237">
        <f>(E20+J20)</f>
        <v>474623</v>
      </c>
      <c r="P20" s="237">
        <f>(F20+K20)</f>
        <v>476365</v>
      </c>
      <c r="Q20" s="286">
        <f t="shared" si="5"/>
        <v>1742</v>
      </c>
      <c r="R20" s="287">
        <f>(G20+L20)</f>
        <v>1380</v>
      </c>
    </row>
    <row r="21" spans="2:18" ht="3.95" customHeight="1" x14ac:dyDescent="0.2">
      <c r="B21" s="94"/>
      <c r="C21" s="11"/>
      <c r="D21" s="10"/>
      <c r="E21" s="12"/>
      <c r="F21" s="12"/>
      <c r="G21" s="12"/>
      <c r="H21" s="12"/>
      <c r="I21" s="271"/>
      <c r="J21" s="56"/>
      <c r="K21" s="56"/>
      <c r="L21" s="55"/>
      <c r="M21" s="55"/>
      <c r="N21" s="272"/>
      <c r="O21" s="60"/>
      <c r="P21" s="60"/>
      <c r="Q21" s="288"/>
      <c r="R21" s="119"/>
    </row>
    <row r="22" spans="2:18" ht="13.9" customHeight="1" x14ac:dyDescent="0.25">
      <c r="B22" s="114" t="s">
        <v>14</v>
      </c>
      <c r="C22" s="10"/>
      <c r="D22" s="10"/>
      <c r="E22" s="9"/>
      <c r="F22" s="9"/>
      <c r="G22" s="9"/>
      <c r="H22" s="9"/>
      <c r="I22" s="83"/>
      <c r="J22" s="120"/>
      <c r="K22" s="56"/>
      <c r="L22" s="121"/>
      <c r="M22" s="121"/>
      <c r="N22" s="289"/>
      <c r="O22" s="60"/>
      <c r="P22" s="60"/>
      <c r="Q22" s="288"/>
      <c r="R22" s="119"/>
    </row>
    <row r="23" spans="2:18" ht="14.45" customHeight="1" x14ac:dyDescent="0.2">
      <c r="B23" s="93" t="s">
        <v>11</v>
      </c>
      <c r="C23" s="10"/>
      <c r="D23" s="10"/>
      <c r="E23" s="9"/>
      <c r="F23" s="9"/>
      <c r="G23" s="9"/>
      <c r="H23" s="9"/>
      <c r="I23" s="83"/>
      <c r="J23" s="120"/>
      <c r="K23" s="56"/>
      <c r="L23" s="121"/>
      <c r="M23" s="121"/>
      <c r="N23" s="289"/>
      <c r="O23" s="60"/>
      <c r="P23" s="60"/>
      <c r="Q23" s="288"/>
      <c r="R23" s="119"/>
    </row>
    <row r="24" spans="2:18" x14ac:dyDescent="0.2">
      <c r="B24" s="94" t="s">
        <v>28</v>
      </c>
      <c r="C24" s="11">
        <v>600</v>
      </c>
      <c r="D24" s="11"/>
      <c r="E24" s="12">
        <f t="shared" ref="E24:E30" si="7">(C24)</f>
        <v>600</v>
      </c>
      <c r="F24" s="12">
        <v>1520</v>
      </c>
      <c r="G24" s="12">
        <v>0</v>
      </c>
      <c r="H24" s="12">
        <f t="shared" ref="H24:H29" si="8">(F24)</f>
        <v>1520</v>
      </c>
      <c r="I24" s="271">
        <f>(H24-E24)</f>
        <v>920</v>
      </c>
      <c r="J24" s="56">
        <v>0</v>
      </c>
      <c r="K24" s="56">
        <v>0</v>
      </c>
      <c r="L24" s="55">
        <v>0</v>
      </c>
      <c r="M24" s="55">
        <f>(K24+L24)</f>
        <v>0</v>
      </c>
      <c r="N24" s="272">
        <f t="shared" ref="N24:N29" si="9">(M24-J24)</f>
        <v>0</v>
      </c>
      <c r="O24" s="56">
        <f t="shared" ref="O24:O30" si="10">(E24+J24)</f>
        <v>600</v>
      </c>
      <c r="P24" s="56">
        <f t="shared" ref="P24:P30" si="11">(F24+K24)</f>
        <v>1520</v>
      </c>
      <c r="Q24" s="272">
        <f t="shared" ref="Q24:Q30" si="12">(P24-O24)</f>
        <v>920</v>
      </c>
      <c r="R24" s="273">
        <f t="shared" ref="R24:R30" si="13">(G24+L24)</f>
        <v>0</v>
      </c>
    </row>
    <row r="25" spans="2:18" x14ac:dyDescent="0.2">
      <c r="B25" s="94" t="s">
        <v>38</v>
      </c>
      <c r="C25" s="11">
        <v>100</v>
      </c>
      <c r="D25" s="11"/>
      <c r="E25" s="12">
        <f>(C25)</f>
        <v>100</v>
      </c>
      <c r="F25" s="12">
        <v>210</v>
      </c>
      <c r="G25" s="12">
        <v>0</v>
      </c>
      <c r="H25" s="12">
        <f t="shared" si="8"/>
        <v>210</v>
      </c>
      <c r="I25" s="271">
        <f>(H25-E25)</f>
        <v>110</v>
      </c>
      <c r="J25" s="56">
        <v>0</v>
      </c>
      <c r="K25" s="56">
        <v>0</v>
      </c>
      <c r="L25" s="55">
        <v>0</v>
      </c>
      <c r="M25" s="55">
        <f>(K25+L25)</f>
        <v>0</v>
      </c>
      <c r="N25" s="272">
        <f t="shared" si="9"/>
        <v>0</v>
      </c>
      <c r="O25" s="56">
        <f t="shared" si="10"/>
        <v>100</v>
      </c>
      <c r="P25" s="56">
        <f t="shared" si="11"/>
        <v>210</v>
      </c>
      <c r="Q25" s="272">
        <f t="shared" si="12"/>
        <v>110</v>
      </c>
      <c r="R25" s="273">
        <f t="shared" si="13"/>
        <v>0</v>
      </c>
    </row>
    <row r="26" spans="2:18" x14ac:dyDescent="0.2">
      <c r="B26" s="94" t="s">
        <v>37</v>
      </c>
      <c r="C26" s="11">
        <v>10</v>
      </c>
      <c r="D26" s="11"/>
      <c r="E26" s="12">
        <f>(C26)</f>
        <v>10</v>
      </c>
      <c r="F26" s="12">
        <v>10</v>
      </c>
      <c r="G26" s="12">
        <v>0</v>
      </c>
      <c r="H26" s="12">
        <f t="shared" si="8"/>
        <v>10</v>
      </c>
      <c r="I26" s="271">
        <f>(H26-E26)</f>
        <v>0</v>
      </c>
      <c r="J26" s="56">
        <v>0</v>
      </c>
      <c r="K26" s="56">
        <v>0</v>
      </c>
      <c r="L26" s="55">
        <v>0</v>
      </c>
      <c r="M26" s="55">
        <v>0</v>
      </c>
      <c r="N26" s="272">
        <f t="shared" si="9"/>
        <v>0</v>
      </c>
      <c r="O26" s="56">
        <f t="shared" si="10"/>
        <v>10</v>
      </c>
      <c r="P26" s="56">
        <f t="shared" si="11"/>
        <v>10</v>
      </c>
      <c r="Q26" s="272">
        <f t="shared" si="12"/>
        <v>0</v>
      </c>
      <c r="R26" s="273">
        <f t="shared" si="13"/>
        <v>0</v>
      </c>
    </row>
    <row r="27" spans="2:18" x14ac:dyDescent="0.2">
      <c r="B27" s="94" t="s">
        <v>29</v>
      </c>
      <c r="C27" s="89" t="s">
        <v>23</v>
      </c>
      <c r="D27" s="11"/>
      <c r="E27" s="18" t="str">
        <f t="shared" si="7"/>
        <v>p.m.</v>
      </c>
      <c r="F27" s="12">
        <v>0</v>
      </c>
      <c r="G27" s="12">
        <v>0</v>
      </c>
      <c r="H27" s="12">
        <f t="shared" si="8"/>
        <v>0</v>
      </c>
      <c r="I27" s="271">
        <v>0</v>
      </c>
      <c r="J27" s="56">
        <v>0</v>
      </c>
      <c r="K27" s="56">
        <v>0</v>
      </c>
      <c r="L27" s="55">
        <v>0</v>
      </c>
      <c r="M27" s="55">
        <f>(K27+L27)</f>
        <v>0</v>
      </c>
      <c r="N27" s="272">
        <f t="shared" si="9"/>
        <v>0</v>
      </c>
      <c r="O27" s="56">
        <v>0</v>
      </c>
      <c r="P27" s="56">
        <f t="shared" si="11"/>
        <v>0</v>
      </c>
      <c r="Q27" s="272">
        <f t="shared" si="12"/>
        <v>0</v>
      </c>
      <c r="R27" s="273">
        <f t="shared" si="13"/>
        <v>0</v>
      </c>
    </row>
    <row r="28" spans="2:18" x14ac:dyDescent="0.2">
      <c r="B28" s="94" t="s">
        <v>30</v>
      </c>
      <c r="C28" s="11">
        <v>500</v>
      </c>
      <c r="D28" s="11"/>
      <c r="E28" s="12">
        <f t="shared" si="7"/>
        <v>500</v>
      </c>
      <c r="F28" s="12">
        <v>0</v>
      </c>
      <c r="G28" s="12">
        <v>0</v>
      </c>
      <c r="H28" s="12">
        <f t="shared" si="8"/>
        <v>0</v>
      </c>
      <c r="I28" s="271">
        <f>(H28-E28)</f>
        <v>-500</v>
      </c>
      <c r="J28" s="56">
        <v>0</v>
      </c>
      <c r="K28" s="56">
        <v>0</v>
      </c>
      <c r="L28" s="55">
        <v>0</v>
      </c>
      <c r="M28" s="55">
        <f>(K28+L28)</f>
        <v>0</v>
      </c>
      <c r="N28" s="272">
        <f t="shared" si="9"/>
        <v>0</v>
      </c>
      <c r="O28" s="56">
        <f t="shared" si="10"/>
        <v>500</v>
      </c>
      <c r="P28" s="56">
        <f t="shared" si="11"/>
        <v>0</v>
      </c>
      <c r="Q28" s="272">
        <f t="shared" si="12"/>
        <v>-500</v>
      </c>
      <c r="R28" s="273">
        <f t="shared" si="13"/>
        <v>0</v>
      </c>
    </row>
    <row r="29" spans="2:18" x14ac:dyDescent="0.2">
      <c r="B29" s="94" t="s">
        <v>31</v>
      </c>
      <c r="C29" s="20" t="s">
        <v>23</v>
      </c>
      <c r="D29" s="13"/>
      <c r="E29" s="19" t="str">
        <f t="shared" si="7"/>
        <v>p.m.</v>
      </c>
      <c r="F29" s="15">
        <v>0</v>
      </c>
      <c r="G29" s="15">
        <v>0</v>
      </c>
      <c r="H29" s="15">
        <f t="shared" si="8"/>
        <v>0</v>
      </c>
      <c r="I29" s="274">
        <v>0</v>
      </c>
      <c r="J29" s="275">
        <v>0</v>
      </c>
      <c r="K29" s="275">
        <v>0</v>
      </c>
      <c r="L29" s="118">
        <v>0</v>
      </c>
      <c r="M29" s="118">
        <f>(K29+L29)</f>
        <v>0</v>
      </c>
      <c r="N29" s="276">
        <f t="shared" si="9"/>
        <v>0</v>
      </c>
      <c r="O29" s="275">
        <v>0</v>
      </c>
      <c r="P29" s="275">
        <f t="shared" si="11"/>
        <v>0</v>
      </c>
      <c r="Q29" s="272">
        <f t="shared" si="12"/>
        <v>0</v>
      </c>
      <c r="R29" s="277">
        <f t="shared" si="13"/>
        <v>0</v>
      </c>
    </row>
    <row r="30" spans="2:18" ht="13.5" customHeight="1" x14ac:dyDescent="0.2">
      <c r="B30" s="256" t="s">
        <v>9</v>
      </c>
      <c r="C30" s="257">
        <f>(C24+C25+C26+C28)</f>
        <v>1210</v>
      </c>
      <c r="D30" s="257"/>
      <c r="E30" s="259">
        <f t="shared" si="7"/>
        <v>1210</v>
      </c>
      <c r="F30" s="259">
        <f>(F24+F25+F26+F28+F29)</f>
        <v>1740</v>
      </c>
      <c r="G30" s="259">
        <v>0</v>
      </c>
      <c r="H30" s="259">
        <f>(H24+H25+H26+H28+H29)</f>
        <v>1740</v>
      </c>
      <c r="I30" s="278">
        <f>(H30-E30)</f>
        <v>530</v>
      </c>
      <c r="J30" s="257">
        <f>(J24+J25+J27+J26+J27+J28+J29)</f>
        <v>0</v>
      </c>
      <c r="K30" s="257">
        <f>(K24+K25+K26+K27+K28+K29)</f>
        <v>0</v>
      </c>
      <c r="L30" s="259">
        <f>(J30)</f>
        <v>0</v>
      </c>
      <c r="M30" s="259">
        <f>(M24+M25+M26+M27+M28+M29)</f>
        <v>0</v>
      </c>
      <c r="N30" s="278">
        <f>(N24+N25+N26+N27+N28+N29)</f>
        <v>0</v>
      </c>
      <c r="O30" s="257">
        <f t="shared" si="10"/>
        <v>1210</v>
      </c>
      <c r="P30" s="257">
        <f t="shared" si="11"/>
        <v>1740</v>
      </c>
      <c r="Q30" s="290">
        <f t="shared" si="12"/>
        <v>530</v>
      </c>
      <c r="R30" s="279">
        <f t="shared" si="13"/>
        <v>0</v>
      </c>
    </row>
    <row r="31" spans="2:18" ht="3.95" customHeight="1" x14ac:dyDescent="0.2">
      <c r="B31" s="94"/>
      <c r="C31" s="11"/>
      <c r="D31" s="11"/>
      <c r="E31" s="12"/>
      <c r="F31" s="12"/>
      <c r="G31" s="12"/>
      <c r="H31" s="12"/>
      <c r="I31" s="271"/>
      <c r="J31" s="56"/>
      <c r="K31" s="56"/>
      <c r="L31" s="12"/>
      <c r="M31" s="55"/>
      <c r="N31" s="272"/>
      <c r="O31" s="60"/>
      <c r="P31" s="60"/>
      <c r="Q31" s="288"/>
      <c r="R31" s="119"/>
    </row>
    <row r="32" spans="2:18" ht="13.9" customHeight="1" x14ac:dyDescent="0.2">
      <c r="B32" s="93" t="s">
        <v>12</v>
      </c>
      <c r="C32" s="11"/>
      <c r="D32" s="11"/>
      <c r="E32" s="12"/>
      <c r="F32" s="12"/>
      <c r="G32" s="12" t="s">
        <v>2</v>
      </c>
      <c r="H32" s="12"/>
      <c r="I32" s="271"/>
      <c r="J32" s="56"/>
      <c r="K32" s="56"/>
      <c r="L32" s="55"/>
      <c r="M32" s="55"/>
      <c r="N32" s="272" t="s">
        <v>2</v>
      </c>
      <c r="O32" s="60"/>
      <c r="P32" s="60"/>
      <c r="Q32" s="288"/>
      <c r="R32" s="119"/>
    </row>
    <row r="33" spans="1:256" x14ac:dyDescent="0.2">
      <c r="B33" s="94" t="s">
        <v>32</v>
      </c>
      <c r="C33" s="89" t="s">
        <v>23</v>
      </c>
      <c r="D33" s="89"/>
      <c r="E33" s="18" t="str">
        <f>(C33)</f>
        <v>p.m.</v>
      </c>
      <c r="F33" s="12">
        <v>0</v>
      </c>
      <c r="G33" s="12">
        <v>0</v>
      </c>
      <c r="H33" s="12">
        <f>(F33+G33)</f>
        <v>0</v>
      </c>
      <c r="I33" s="271">
        <v>0</v>
      </c>
      <c r="J33" s="56">
        <v>0</v>
      </c>
      <c r="K33" s="56">
        <v>0</v>
      </c>
      <c r="L33" s="55">
        <v>0</v>
      </c>
      <c r="M33" s="55">
        <f>(K33+L33)</f>
        <v>0</v>
      </c>
      <c r="N33" s="272">
        <f>(M33-J33)</f>
        <v>0</v>
      </c>
      <c r="O33" s="56">
        <v>0</v>
      </c>
      <c r="P33" s="56">
        <f>(F33+K33)</f>
        <v>0</v>
      </c>
      <c r="Q33" s="272">
        <v>0</v>
      </c>
      <c r="R33" s="273">
        <f>(G33+L33)</f>
        <v>0</v>
      </c>
    </row>
    <row r="34" spans="1:256" x14ac:dyDescent="0.2">
      <c r="B34" s="171" t="s">
        <v>33</v>
      </c>
      <c r="C34" s="192" t="s">
        <v>23</v>
      </c>
      <c r="D34" s="192"/>
      <c r="E34" s="169" t="s">
        <v>23</v>
      </c>
      <c r="F34" s="155">
        <v>0</v>
      </c>
      <c r="G34" s="155">
        <v>0</v>
      </c>
      <c r="H34" s="155">
        <f>(F34)</f>
        <v>0</v>
      </c>
      <c r="I34" s="291">
        <v>0</v>
      </c>
      <c r="J34" s="172">
        <v>0</v>
      </c>
      <c r="K34" s="172">
        <v>0</v>
      </c>
      <c r="L34" s="155">
        <v>0</v>
      </c>
      <c r="M34" s="155">
        <f>(K34+L34)</f>
        <v>0</v>
      </c>
      <c r="N34" s="291">
        <f>(M34-J34)</f>
        <v>0</v>
      </c>
      <c r="O34" s="172">
        <v>0</v>
      </c>
      <c r="P34" s="172">
        <f>(F34+K34)</f>
        <v>0</v>
      </c>
      <c r="Q34" s="291">
        <f>(P34-O34)</f>
        <v>0</v>
      </c>
      <c r="R34" s="292"/>
      <c r="GJ34" s="35"/>
    </row>
    <row r="35" spans="1:256" ht="14.1" customHeight="1" x14ac:dyDescent="0.2">
      <c r="B35" s="256" t="s">
        <v>10</v>
      </c>
      <c r="C35" s="260" t="str">
        <f>(C33)</f>
        <v>p.m.</v>
      </c>
      <c r="D35" s="260"/>
      <c r="E35" s="261" t="str">
        <f>(C35)</f>
        <v>p.m.</v>
      </c>
      <c r="F35" s="259">
        <f>(F33+F34)</f>
        <v>0</v>
      </c>
      <c r="G35" s="261">
        <f>(G33)</f>
        <v>0</v>
      </c>
      <c r="H35" s="261">
        <f>(H33+H34)</f>
        <v>0</v>
      </c>
      <c r="I35" s="293">
        <v>0</v>
      </c>
      <c r="J35" s="257">
        <f>(J33+J34)</f>
        <v>0</v>
      </c>
      <c r="K35" s="257">
        <f>(K33+K34)</f>
        <v>0</v>
      </c>
      <c r="L35" s="259">
        <f>(L33+L34)</f>
        <v>0</v>
      </c>
      <c r="M35" s="259">
        <f>(M33+M34)</f>
        <v>0</v>
      </c>
      <c r="N35" s="293">
        <f>(N33+N34)</f>
        <v>0</v>
      </c>
      <c r="O35" s="257">
        <v>0</v>
      </c>
      <c r="P35" s="257">
        <f>(F35+K35)</f>
        <v>0</v>
      </c>
      <c r="Q35" s="278">
        <v>0</v>
      </c>
      <c r="R35" s="279">
        <f>(G35+L35)</f>
        <v>0</v>
      </c>
    </row>
    <row r="36" spans="1:256" ht="3.95" customHeight="1" x14ac:dyDescent="0.2">
      <c r="B36" s="94"/>
      <c r="C36" s="11"/>
      <c r="D36" s="11"/>
      <c r="E36" s="12"/>
      <c r="F36" s="12"/>
      <c r="G36" s="18"/>
      <c r="H36" s="18"/>
      <c r="I36" s="294"/>
      <c r="J36" s="56"/>
      <c r="K36" s="56"/>
      <c r="L36" s="55"/>
      <c r="M36" s="55"/>
      <c r="N36" s="295"/>
      <c r="O36" s="60"/>
      <c r="P36" s="57"/>
      <c r="Q36" s="288"/>
      <c r="R36" s="119"/>
    </row>
    <row r="37" spans="1:256" x14ac:dyDescent="0.2">
      <c r="B37" s="93" t="s">
        <v>152</v>
      </c>
      <c r="C37" s="11"/>
      <c r="D37" s="11"/>
      <c r="E37" s="12"/>
      <c r="F37" s="12"/>
      <c r="G37" s="12"/>
      <c r="H37" s="12"/>
      <c r="I37" s="271"/>
      <c r="J37" s="56"/>
      <c r="K37" s="56"/>
      <c r="L37" s="55"/>
      <c r="M37" s="55"/>
      <c r="N37" s="272"/>
      <c r="O37" s="60"/>
      <c r="P37" s="60"/>
      <c r="Q37" s="288"/>
      <c r="R37" s="119"/>
    </row>
    <row r="38" spans="1:256" x14ac:dyDescent="0.2">
      <c r="B38" s="94" t="s">
        <v>34</v>
      </c>
      <c r="C38" s="89" t="s">
        <v>23</v>
      </c>
      <c r="D38" s="89"/>
      <c r="E38" s="18" t="str">
        <f>(C38)</f>
        <v>p.m.</v>
      </c>
      <c r="F38" s="12">
        <v>0</v>
      </c>
      <c r="G38" s="12">
        <v>0</v>
      </c>
      <c r="H38" s="12">
        <f>(F38)</f>
        <v>0</v>
      </c>
      <c r="I38" s="271">
        <v>0</v>
      </c>
      <c r="J38" s="56">
        <v>0</v>
      </c>
      <c r="K38" s="56">
        <v>0</v>
      </c>
      <c r="L38" s="55">
        <v>0</v>
      </c>
      <c r="M38" s="55">
        <f>(K38+L38)</f>
        <v>0</v>
      </c>
      <c r="N38" s="272">
        <f>(M38-J38)</f>
        <v>0</v>
      </c>
      <c r="O38" s="56">
        <v>0</v>
      </c>
      <c r="P38" s="56">
        <f t="shared" ref="O38:P42" si="14">(F38+K38)</f>
        <v>0</v>
      </c>
      <c r="Q38" s="272">
        <v>0</v>
      </c>
      <c r="R38" s="273">
        <f>(G38+L38)</f>
        <v>0</v>
      </c>
    </row>
    <row r="39" spans="1:256" x14ac:dyDescent="0.2">
      <c r="B39" s="94" t="s">
        <v>151</v>
      </c>
      <c r="C39" s="11">
        <v>7000</v>
      </c>
      <c r="D39" s="11"/>
      <c r="E39" s="12">
        <f>(C39)</f>
        <v>7000</v>
      </c>
      <c r="F39" s="12">
        <v>19880.68</v>
      </c>
      <c r="G39" s="117">
        <v>30130.63</v>
      </c>
      <c r="H39" s="12">
        <f>(F39+G39)</f>
        <v>50011.31</v>
      </c>
      <c r="I39" s="271">
        <f>(H39-E39)</f>
        <v>43011.31</v>
      </c>
      <c r="J39" s="56">
        <v>516.46</v>
      </c>
      <c r="K39" s="56">
        <v>0</v>
      </c>
      <c r="L39" s="55">
        <v>516.46</v>
      </c>
      <c r="M39" s="55">
        <f>(K39+L39)</f>
        <v>516.46</v>
      </c>
      <c r="N39" s="272">
        <f>(M39-J39)</f>
        <v>0</v>
      </c>
      <c r="O39" s="56">
        <f t="shared" si="14"/>
        <v>7516.46</v>
      </c>
      <c r="P39" s="56">
        <f>(F39+K39)</f>
        <v>19880.68</v>
      </c>
      <c r="Q39" s="272">
        <f>(P39-O39)</f>
        <v>12364.220000000001</v>
      </c>
      <c r="R39" s="273">
        <f>(G39+L39)</f>
        <v>30647.09</v>
      </c>
    </row>
    <row r="40" spans="1:256" x14ac:dyDescent="0.2">
      <c r="B40" s="94" t="s">
        <v>35</v>
      </c>
      <c r="C40" s="11">
        <v>3000</v>
      </c>
      <c r="D40" s="11"/>
      <c r="E40" s="12">
        <v>3000</v>
      </c>
      <c r="F40" s="12">
        <v>0</v>
      </c>
      <c r="G40" s="117">
        <v>0</v>
      </c>
      <c r="H40" s="12">
        <f>(F40+G40)</f>
        <v>0</v>
      </c>
      <c r="I40" s="271">
        <f>(H40-E40)</f>
        <v>-3000</v>
      </c>
      <c r="J40" s="56">
        <v>0</v>
      </c>
      <c r="K40" s="56"/>
      <c r="L40" s="55">
        <v>0</v>
      </c>
      <c r="M40" s="55">
        <v>0</v>
      </c>
      <c r="N40" s="272">
        <v>0</v>
      </c>
      <c r="O40" s="56">
        <f t="shared" si="14"/>
        <v>3000</v>
      </c>
      <c r="P40" s="56">
        <f t="shared" si="14"/>
        <v>0</v>
      </c>
      <c r="Q40" s="272">
        <f>(P40-O40)</f>
        <v>-3000</v>
      </c>
      <c r="R40" s="273">
        <f>(G40+L40)</f>
        <v>0</v>
      </c>
    </row>
    <row r="41" spans="1:256" x14ac:dyDescent="0.2">
      <c r="B41" s="94" t="s">
        <v>36</v>
      </c>
      <c r="C41" s="20">
        <v>1695.2</v>
      </c>
      <c r="D41" s="13"/>
      <c r="E41" s="15">
        <f>(C41)</f>
        <v>1695.2</v>
      </c>
      <c r="F41" s="15">
        <v>1344.72</v>
      </c>
      <c r="G41" s="155">
        <v>367.12</v>
      </c>
      <c r="H41" s="155">
        <f>(F41+G41)</f>
        <v>1711.8400000000001</v>
      </c>
      <c r="I41" s="291">
        <f>(H41-E41)</f>
        <v>16.6400000000001</v>
      </c>
      <c r="J41" s="192">
        <v>352.56</v>
      </c>
      <c r="K41" s="172">
        <v>352.56</v>
      </c>
      <c r="L41" s="155">
        <v>0</v>
      </c>
      <c r="M41" s="155">
        <f>(K41+L41)</f>
        <v>352.56</v>
      </c>
      <c r="N41" s="291">
        <f>(M41-J41)</f>
        <v>0</v>
      </c>
      <c r="O41" s="172">
        <f t="shared" si="14"/>
        <v>2047.76</v>
      </c>
      <c r="P41" s="172">
        <f t="shared" si="14"/>
        <v>1697.28</v>
      </c>
      <c r="Q41" s="296">
        <f>(P41-O41)</f>
        <v>-350.48</v>
      </c>
      <c r="R41" s="297">
        <f>(G41+L41)</f>
        <v>367.12</v>
      </c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</row>
    <row r="42" spans="1:256" ht="13.5" customHeight="1" x14ac:dyDescent="0.2">
      <c r="B42" s="256" t="s">
        <v>13</v>
      </c>
      <c r="C42" s="257">
        <f>(C39+C40+C41)</f>
        <v>11695.2</v>
      </c>
      <c r="D42" s="262"/>
      <c r="E42" s="263">
        <f>(C42)</f>
        <v>11695.2</v>
      </c>
      <c r="F42" s="259">
        <f>(F39+F40+F41)</f>
        <v>21225.4</v>
      </c>
      <c r="G42" s="263">
        <f>(G39+G41)</f>
        <v>30497.75</v>
      </c>
      <c r="H42" s="259">
        <f>(H38+H39+H40+H41)</f>
        <v>51723.149999999994</v>
      </c>
      <c r="I42" s="278">
        <f>(H42-E42)</f>
        <v>40027.949999999997</v>
      </c>
      <c r="J42" s="257">
        <f>(J39 + J41)</f>
        <v>869.02</v>
      </c>
      <c r="K42" s="257">
        <f>(K38+K39+K41)</f>
        <v>352.56</v>
      </c>
      <c r="L42" s="263">
        <f>(L38+L39+L41)</f>
        <v>516.46</v>
      </c>
      <c r="M42" s="263">
        <f>(M39+M41)</f>
        <v>869.02</v>
      </c>
      <c r="N42" s="278">
        <f>(N38+N39+N41)</f>
        <v>0</v>
      </c>
      <c r="O42" s="257">
        <f t="shared" si="14"/>
        <v>12564.220000000001</v>
      </c>
      <c r="P42" s="257">
        <f t="shared" si="14"/>
        <v>21577.960000000003</v>
      </c>
      <c r="Q42" s="290">
        <f>(P42-O42)</f>
        <v>9013.7400000000016</v>
      </c>
      <c r="R42" s="279">
        <f>(G42+L42)</f>
        <v>31014.21</v>
      </c>
      <c r="S42" s="70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68" customFormat="1" ht="3" customHeight="1" thickBot="1" x14ac:dyDescent="0.25">
      <c r="A43" s="35"/>
      <c r="B43" s="94"/>
      <c r="C43" s="90"/>
      <c r="D43" s="34"/>
      <c r="E43" s="21"/>
      <c r="F43" s="16"/>
      <c r="G43" s="16"/>
      <c r="H43" s="16"/>
      <c r="I43" s="280"/>
      <c r="J43" s="298"/>
      <c r="K43" s="282"/>
      <c r="L43" s="299"/>
      <c r="M43" s="282"/>
      <c r="N43" s="283"/>
      <c r="O43" s="284"/>
      <c r="P43" s="300"/>
      <c r="Q43" s="301"/>
      <c r="R43" s="28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3" customHeight="1" thickTop="1" x14ac:dyDescent="0.2">
      <c r="B44" s="94"/>
      <c r="C44" s="11"/>
      <c r="D44" s="69"/>
      <c r="E44" s="12"/>
      <c r="F44" s="12"/>
      <c r="G44" s="12"/>
      <c r="H44" s="12"/>
      <c r="I44" s="271"/>
      <c r="J44" s="56"/>
      <c r="K44" s="55"/>
      <c r="L44" s="55"/>
      <c r="M44" s="55"/>
      <c r="N44" s="272"/>
      <c r="O44" s="60"/>
      <c r="P44" s="302"/>
      <c r="Q44" s="71"/>
      <c r="R44" s="119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</row>
    <row r="45" spans="1:256" ht="15" customHeight="1" x14ac:dyDescent="0.25">
      <c r="B45" s="236" t="s">
        <v>15</v>
      </c>
      <c r="C45" s="240">
        <f>(C30+C42)</f>
        <v>12905.2</v>
      </c>
      <c r="D45" s="240"/>
      <c r="E45" s="241">
        <f>(C45)</f>
        <v>12905.2</v>
      </c>
      <c r="F45" s="241">
        <f>(F30+F35+F42)</f>
        <v>22965.4</v>
      </c>
      <c r="G45" s="303">
        <f>(G30+G35+G42)</f>
        <v>30497.75</v>
      </c>
      <c r="H45" s="303">
        <f>(H30+H35+H42)</f>
        <v>53463.149999999994</v>
      </c>
      <c r="I45" s="304">
        <f>(H45-E45)</f>
        <v>40557.949999999997</v>
      </c>
      <c r="J45" s="240">
        <f>(J35+J42)</f>
        <v>869.02</v>
      </c>
      <c r="K45" s="240">
        <f>(K30+K35+K42)</f>
        <v>352.56</v>
      </c>
      <c r="L45" s="241">
        <f>(L30+L35+L42)</f>
        <v>516.46</v>
      </c>
      <c r="M45" s="241">
        <f>(M30+M35+M42)</f>
        <v>869.02</v>
      </c>
      <c r="N45" s="304">
        <f>(N30+N35+N42)</f>
        <v>0</v>
      </c>
      <c r="O45" s="237">
        <f>(E45+J45)</f>
        <v>13774.220000000001</v>
      </c>
      <c r="P45" s="241">
        <f>(F45+K45)</f>
        <v>23317.960000000003</v>
      </c>
      <c r="Q45" s="286">
        <f>(P45-O45)</f>
        <v>9543.7400000000016</v>
      </c>
      <c r="R45" s="305">
        <f>(G45+L45)</f>
        <v>31014.21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</row>
    <row r="46" spans="1:256" ht="1.1499999999999999" customHeight="1" x14ac:dyDescent="0.2">
      <c r="B46" s="94"/>
      <c r="C46" s="24"/>
      <c r="D46" s="24"/>
      <c r="E46" s="23"/>
      <c r="F46" s="23"/>
      <c r="G46" s="23"/>
      <c r="H46" s="23"/>
      <c r="I46" s="306"/>
      <c r="J46" s="307"/>
      <c r="K46" s="308"/>
      <c r="L46" s="309"/>
      <c r="M46" s="309"/>
      <c r="N46" s="310"/>
      <c r="O46" s="311"/>
      <c r="P46" s="311"/>
      <c r="Q46" s="312">
        <f>(P46-O46)</f>
        <v>0</v>
      </c>
      <c r="R46" s="119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</row>
    <row r="47" spans="1:256" ht="15" customHeight="1" x14ac:dyDescent="0.25">
      <c r="B47" s="113" t="s">
        <v>16</v>
      </c>
      <c r="C47" s="123">
        <f>(C20+C45)</f>
        <v>486951.2</v>
      </c>
      <c r="D47" s="76"/>
      <c r="E47" s="124">
        <f>(E20+E45)</f>
        <v>486951.2</v>
      </c>
      <c r="F47" s="124">
        <f>(F20+F45)</f>
        <v>498970.4</v>
      </c>
      <c r="G47" s="173">
        <f>(G20+G45)</f>
        <v>31877.75</v>
      </c>
      <c r="H47" s="124">
        <f>(H20+H45)</f>
        <v>530848.15</v>
      </c>
      <c r="I47" s="313">
        <f>(H47-E47)</f>
        <v>43896.950000000012</v>
      </c>
      <c r="J47" s="314">
        <f>(J20+J45)</f>
        <v>1446.02</v>
      </c>
      <c r="K47" s="314">
        <f>(K20+K45)</f>
        <v>712.56</v>
      </c>
      <c r="L47" s="315">
        <f>(L20+L45)</f>
        <v>516.46</v>
      </c>
      <c r="M47" s="315">
        <f>(M20+M45)</f>
        <v>1229.02</v>
      </c>
      <c r="N47" s="316">
        <f>(N20+N45)</f>
        <v>-217</v>
      </c>
      <c r="O47" s="317">
        <f>(E47+J47)</f>
        <v>488397.22000000003</v>
      </c>
      <c r="P47" s="314">
        <f>(F47+K47)</f>
        <v>499682.96</v>
      </c>
      <c r="Q47" s="316">
        <f>(P47-O47)</f>
        <v>11285.739999999991</v>
      </c>
      <c r="R47" s="318">
        <f>(G47+L47)</f>
        <v>32394.21</v>
      </c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</row>
    <row r="48" spans="1:256" ht="1.9" customHeight="1" thickBot="1" x14ac:dyDescent="0.25">
      <c r="B48" s="93"/>
      <c r="C48" s="91"/>
      <c r="D48" s="26"/>
      <c r="E48" s="25"/>
      <c r="F48" s="25"/>
      <c r="G48" s="25"/>
      <c r="H48" s="25"/>
      <c r="I48" s="319"/>
      <c r="J48" s="320"/>
      <c r="K48" s="320"/>
      <c r="L48" s="321"/>
      <c r="M48" s="321"/>
      <c r="N48" s="322"/>
      <c r="O48" s="323"/>
      <c r="P48" s="323"/>
      <c r="Q48" s="322">
        <f>(P48-O48)</f>
        <v>0</v>
      </c>
      <c r="R48" s="324"/>
    </row>
    <row r="49" spans="2:18" ht="5.0999999999999996" customHeight="1" thickTop="1" x14ac:dyDescent="0.2">
      <c r="B49" s="94"/>
      <c r="C49" s="24"/>
      <c r="D49" s="24"/>
      <c r="E49" s="23"/>
      <c r="F49" s="23"/>
      <c r="G49" s="23"/>
      <c r="H49" s="23"/>
      <c r="I49" s="306"/>
      <c r="J49" s="60"/>
      <c r="K49" s="56"/>
      <c r="L49" s="57"/>
      <c r="M49" s="57"/>
      <c r="N49" s="288"/>
      <c r="O49" s="60"/>
      <c r="P49" s="60"/>
      <c r="Q49" s="272"/>
      <c r="R49" s="119"/>
    </row>
    <row r="50" spans="2:18" ht="14.1" customHeight="1" x14ac:dyDescent="0.25">
      <c r="B50" s="114" t="s">
        <v>55</v>
      </c>
      <c r="C50" s="10"/>
      <c r="D50" s="76"/>
      <c r="E50" s="12"/>
      <c r="F50" s="10"/>
      <c r="G50" s="12"/>
      <c r="H50" s="12"/>
      <c r="I50" s="271"/>
      <c r="J50" s="325"/>
      <c r="K50" s="326"/>
      <c r="L50" s="327"/>
      <c r="M50" s="328"/>
      <c r="N50" s="329"/>
      <c r="O50" s="328"/>
      <c r="P50" s="327"/>
      <c r="Q50" s="330"/>
      <c r="R50" s="331"/>
    </row>
    <row r="51" spans="2:18" ht="14.45" customHeight="1" x14ac:dyDescent="0.2">
      <c r="B51" s="93" t="s">
        <v>140</v>
      </c>
      <c r="C51" s="10"/>
      <c r="D51" s="24"/>
      <c r="E51" s="11"/>
      <c r="F51" s="10"/>
      <c r="G51" s="11"/>
      <c r="H51" s="11"/>
      <c r="I51" s="271"/>
      <c r="J51" s="325"/>
      <c r="K51" s="326"/>
      <c r="L51" s="327"/>
      <c r="M51" s="328"/>
      <c r="N51" s="329"/>
      <c r="O51" s="328"/>
      <c r="P51" s="327"/>
      <c r="Q51" s="330"/>
      <c r="R51" s="331"/>
    </row>
    <row r="52" spans="2:18" ht="13.9" customHeight="1" x14ac:dyDescent="0.2">
      <c r="B52" s="94" t="s">
        <v>63</v>
      </c>
      <c r="C52" s="13">
        <v>100</v>
      </c>
      <c r="D52" s="77"/>
      <c r="E52" s="15">
        <v>100</v>
      </c>
      <c r="F52" s="15">
        <v>0</v>
      </c>
      <c r="G52" s="15">
        <v>0</v>
      </c>
      <c r="H52" s="13">
        <f>(F52+G52)</f>
        <v>0</v>
      </c>
      <c r="I52" s="274">
        <f>(H52-E52)</f>
        <v>-100</v>
      </c>
      <c r="J52" s="275">
        <v>0</v>
      </c>
      <c r="K52" s="118">
        <v>0</v>
      </c>
      <c r="L52" s="118">
        <v>0</v>
      </c>
      <c r="M52" s="275">
        <f>(K52+L52)</f>
        <v>0</v>
      </c>
      <c r="N52" s="276">
        <f>(M52-J52)</f>
        <v>0</v>
      </c>
      <c r="O52" s="275">
        <f>(E52+J52)</f>
        <v>100</v>
      </c>
      <c r="P52" s="118">
        <f>(F52+K52)</f>
        <v>0</v>
      </c>
      <c r="Q52" s="332">
        <f>(P52-O52)</f>
        <v>-100</v>
      </c>
      <c r="R52" s="277">
        <f>(G52+L52)</f>
        <v>0</v>
      </c>
    </row>
    <row r="53" spans="2:18" ht="13.5" customHeight="1" x14ac:dyDescent="0.2">
      <c r="B53" s="256" t="s">
        <v>56</v>
      </c>
      <c r="C53" s="257">
        <f>(C52)</f>
        <v>100</v>
      </c>
      <c r="D53" s="258"/>
      <c r="E53" s="263">
        <f>(C53)</f>
        <v>100</v>
      </c>
      <c r="F53" s="259">
        <f>(F52)</f>
        <v>0</v>
      </c>
      <c r="G53" s="263">
        <f>(G52)</f>
        <v>0</v>
      </c>
      <c r="H53" s="259">
        <f>(H52)</f>
        <v>0</v>
      </c>
      <c r="I53" s="290">
        <f>(H53-E53)</f>
        <v>-100</v>
      </c>
      <c r="J53" s="257">
        <f>(J52)</f>
        <v>0</v>
      </c>
      <c r="K53" s="259">
        <f>(K52)</f>
        <v>0</v>
      </c>
      <c r="L53" s="263">
        <f>(L52)</f>
        <v>0</v>
      </c>
      <c r="M53" s="257">
        <f>(M52)</f>
        <v>0</v>
      </c>
      <c r="N53" s="290">
        <f>(N52)</f>
        <v>0</v>
      </c>
      <c r="O53" s="257">
        <f>(E53+J53)</f>
        <v>100</v>
      </c>
      <c r="P53" s="259">
        <f>(F53+K53)</f>
        <v>0</v>
      </c>
      <c r="Q53" s="333">
        <f>(P53-O53)</f>
        <v>-100</v>
      </c>
      <c r="R53" s="279">
        <f>(G53+L53)</f>
        <v>0</v>
      </c>
    </row>
    <row r="54" spans="2:18" ht="3.95" customHeight="1" x14ac:dyDescent="0.2">
      <c r="B54" s="94"/>
      <c r="C54" s="11"/>
      <c r="D54" s="10"/>
      <c r="E54" s="12"/>
      <c r="F54" s="12"/>
      <c r="G54" s="12"/>
      <c r="H54" s="12"/>
      <c r="I54" s="271"/>
      <c r="J54" s="56"/>
      <c r="K54" s="55"/>
      <c r="L54" s="55"/>
      <c r="M54" s="56"/>
      <c r="N54" s="272"/>
      <c r="O54" s="328"/>
      <c r="P54" s="327"/>
      <c r="Q54" s="330"/>
      <c r="R54" s="331"/>
    </row>
    <row r="55" spans="2:18" ht="13.5" customHeight="1" x14ac:dyDescent="0.2">
      <c r="B55" s="93" t="s">
        <v>139</v>
      </c>
      <c r="C55" s="11"/>
      <c r="D55" s="10"/>
      <c r="E55" s="12"/>
      <c r="F55" s="12"/>
      <c r="G55" s="12"/>
      <c r="H55" s="12"/>
      <c r="I55" s="271"/>
      <c r="J55" s="56"/>
      <c r="K55" s="55"/>
      <c r="L55" s="55"/>
      <c r="M55" s="56"/>
      <c r="N55" s="272"/>
      <c r="O55" s="328"/>
      <c r="P55" s="327"/>
      <c r="Q55" s="330"/>
      <c r="R55" s="331"/>
    </row>
    <row r="56" spans="2:18" ht="13.5" customHeight="1" x14ac:dyDescent="0.2">
      <c r="B56" s="94" t="s">
        <v>141</v>
      </c>
      <c r="C56" s="13">
        <v>0</v>
      </c>
      <c r="D56" s="77"/>
      <c r="E56" s="15">
        <v>0</v>
      </c>
      <c r="F56" s="15">
        <v>0</v>
      </c>
      <c r="G56" s="15">
        <v>0</v>
      </c>
      <c r="H56" s="13">
        <f>(F56+G56)</f>
        <v>0</v>
      </c>
      <c r="I56" s="274">
        <f>(H56-E56)</f>
        <v>0</v>
      </c>
      <c r="J56" s="275">
        <v>0</v>
      </c>
      <c r="K56" s="118">
        <v>0</v>
      </c>
      <c r="L56" s="118">
        <v>0</v>
      </c>
      <c r="M56" s="275">
        <f>(K56+L56)</f>
        <v>0</v>
      </c>
      <c r="N56" s="276">
        <f>(M56-J56)</f>
        <v>0</v>
      </c>
      <c r="O56" s="275">
        <f>(E56+J56)</f>
        <v>0</v>
      </c>
      <c r="P56" s="118">
        <f>(F56+K56)</f>
        <v>0</v>
      </c>
      <c r="Q56" s="332">
        <f>(P56-O56)</f>
        <v>0</v>
      </c>
      <c r="R56" s="277">
        <f>(G56+L56)</f>
        <v>0</v>
      </c>
    </row>
    <row r="57" spans="2:18" ht="13.5" customHeight="1" x14ac:dyDescent="0.2">
      <c r="B57" s="256" t="s">
        <v>57</v>
      </c>
      <c r="C57" s="257">
        <f>(C56)</f>
        <v>0</v>
      </c>
      <c r="D57" s="258"/>
      <c r="E57" s="263">
        <f>(C57)</f>
        <v>0</v>
      </c>
      <c r="F57" s="259">
        <f>(F56)</f>
        <v>0</v>
      </c>
      <c r="G57" s="263">
        <f>(G56)</f>
        <v>0</v>
      </c>
      <c r="H57" s="259">
        <f>(H56)</f>
        <v>0</v>
      </c>
      <c r="I57" s="290">
        <f>(H57-E57)</f>
        <v>0</v>
      </c>
      <c r="J57" s="257">
        <f>(J56)</f>
        <v>0</v>
      </c>
      <c r="K57" s="259">
        <f>(K56)</f>
        <v>0</v>
      </c>
      <c r="L57" s="263">
        <f>(L56)</f>
        <v>0</v>
      </c>
      <c r="M57" s="257">
        <f>(M56)</f>
        <v>0</v>
      </c>
      <c r="N57" s="290">
        <f>(N56)</f>
        <v>0</v>
      </c>
      <c r="O57" s="257">
        <f>(E57+J57)</f>
        <v>0</v>
      </c>
      <c r="P57" s="259">
        <f>(F57+K57)</f>
        <v>0</v>
      </c>
      <c r="Q57" s="333">
        <f>(P57-O57)</f>
        <v>0</v>
      </c>
      <c r="R57" s="279">
        <f>(G57+L57)</f>
        <v>0</v>
      </c>
    </row>
    <row r="58" spans="2:18" ht="3.95" customHeight="1" x14ac:dyDescent="0.2">
      <c r="B58" s="94"/>
      <c r="C58" s="11"/>
      <c r="D58" s="10"/>
      <c r="E58" s="12"/>
      <c r="F58" s="12"/>
      <c r="G58" s="12"/>
      <c r="H58" s="12"/>
      <c r="I58" s="271"/>
      <c r="J58" s="56"/>
      <c r="K58" s="55"/>
      <c r="L58" s="55"/>
      <c r="M58" s="56"/>
      <c r="N58" s="272"/>
      <c r="O58" s="328"/>
      <c r="P58" s="327"/>
      <c r="Q58" s="330"/>
      <c r="R58" s="331"/>
    </row>
    <row r="59" spans="2:18" ht="13.9" customHeight="1" x14ac:dyDescent="0.2">
      <c r="B59" s="93" t="s">
        <v>137</v>
      </c>
      <c r="C59" s="11"/>
      <c r="D59" s="10"/>
      <c r="E59" s="12"/>
      <c r="F59" s="12"/>
      <c r="G59" s="12"/>
      <c r="H59" s="12"/>
      <c r="I59" s="271"/>
      <c r="J59" s="56"/>
      <c r="K59" s="55"/>
      <c r="L59" s="55"/>
      <c r="M59" s="56"/>
      <c r="N59" s="272"/>
      <c r="O59" s="328"/>
      <c r="P59" s="327"/>
      <c r="Q59" s="330"/>
      <c r="R59" s="331"/>
    </row>
    <row r="60" spans="2:18" ht="13.9" customHeight="1" x14ac:dyDescent="0.2">
      <c r="B60" s="94" t="s">
        <v>138</v>
      </c>
      <c r="C60" s="20" t="s">
        <v>23</v>
      </c>
      <c r="D60" s="78"/>
      <c r="E60" s="19" t="str">
        <f>(C60)</f>
        <v>p.m.</v>
      </c>
      <c r="F60" s="15">
        <v>0</v>
      </c>
      <c r="G60" s="15">
        <v>0</v>
      </c>
      <c r="H60" s="15">
        <f>(F60+G60)</f>
        <v>0</v>
      </c>
      <c r="I60" s="274">
        <v>0</v>
      </c>
      <c r="J60" s="275">
        <v>0</v>
      </c>
      <c r="K60" s="118">
        <v>0</v>
      </c>
      <c r="L60" s="118">
        <v>0</v>
      </c>
      <c r="M60" s="275">
        <f>(K60+L60)</f>
        <v>0</v>
      </c>
      <c r="N60" s="276">
        <f>(M60-J60)</f>
        <v>0</v>
      </c>
      <c r="O60" s="275">
        <v>0</v>
      </c>
      <c r="P60" s="118">
        <f>(F60+K60)</f>
        <v>0</v>
      </c>
      <c r="Q60" s="332">
        <f>(P60-O60)</f>
        <v>0</v>
      </c>
      <c r="R60" s="277">
        <f>(G60+L60)</f>
        <v>0</v>
      </c>
    </row>
    <row r="61" spans="2:18" ht="13.5" customHeight="1" x14ac:dyDescent="0.2">
      <c r="B61" s="256" t="s">
        <v>58</v>
      </c>
      <c r="C61" s="260" t="str">
        <f>(C60)</f>
        <v>p.m.</v>
      </c>
      <c r="D61" s="264"/>
      <c r="E61" s="261" t="str">
        <f t="shared" ref="E61:N61" si="15">(E60)</f>
        <v>p.m.</v>
      </c>
      <c r="F61" s="259">
        <f t="shared" si="15"/>
        <v>0</v>
      </c>
      <c r="G61" s="259">
        <f t="shared" si="15"/>
        <v>0</v>
      </c>
      <c r="H61" s="259">
        <f t="shared" si="15"/>
        <v>0</v>
      </c>
      <c r="I61" s="278">
        <f t="shared" si="15"/>
        <v>0</v>
      </c>
      <c r="J61" s="257">
        <f t="shared" si="15"/>
        <v>0</v>
      </c>
      <c r="K61" s="259">
        <f t="shared" si="15"/>
        <v>0</v>
      </c>
      <c r="L61" s="259">
        <f t="shared" si="15"/>
        <v>0</v>
      </c>
      <c r="M61" s="257">
        <f t="shared" si="15"/>
        <v>0</v>
      </c>
      <c r="N61" s="290">
        <f t="shared" si="15"/>
        <v>0</v>
      </c>
      <c r="O61" s="257">
        <v>0</v>
      </c>
      <c r="P61" s="259">
        <f>(F61+K61)</f>
        <v>0</v>
      </c>
      <c r="Q61" s="333">
        <f>(P61-O61)</f>
        <v>0</v>
      </c>
      <c r="R61" s="279">
        <f>(G61+L61)</f>
        <v>0</v>
      </c>
    </row>
    <row r="62" spans="2:18" ht="3.95" customHeight="1" x14ac:dyDescent="0.2">
      <c r="B62" s="94"/>
      <c r="C62" s="11"/>
      <c r="D62" s="10"/>
      <c r="E62" s="12"/>
      <c r="F62" s="11"/>
      <c r="G62" s="12"/>
      <c r="H62" s="12"/>
      <c r="I62" s="271"/>
      <c r="J62" s="56"/>
      <c r="K62" s="55"/>
      <c r="L62" s="55"/>
      <c r="M62" s="56"/>
      <c r="N62" s="272"/>
      <c r="O62" s="328"/>
      <c r="P62" s="327"/>
      <c r="Q62" s="330"/>
      <c r="R62" s="331"/>
    </row>
    <row r="63" spans="2:18" ht="13.9" customHeight="1" x14ac:dyDescent="0.2">
      <c r="B63" s="93" t="s">
        <v>153</v>
      </c>
      <c r="C63" s="11"/>
      <c r="D63" s="10"/>
      <c r="E63" s="12"/>
      <c r="F63" s="12"/>
      <c r="G63" s="12"/>
      <c r="H63" s="12"/>
      <c r="I63" s="271"/>
      <c r="J63" s="56"/>
      <c r="K63" s="55"/>
      <c r="L63" s="55"/>
      <c r="M63" s="56"/>
      <c r="N63" s="272"/>
      <c r="O63" s="328"/>
      <c r="P63" s="327"/>
      <c r="Q63" s="330"/>
      <c r="R63" s="331"/>
    </row>
    <row r="64" spans="2:18" ht="13.9" customHeight="1" x14ac:dyDescent="0.2">
      <c r="B64" s="94" t="s">
        <v>154</v>
      </c>
      <c r="C64" s="13">
        <v>75000</v>
      </c>
      <c r="D64" s="14"/>
      <c r="E64" s="15">
        <f>(C64)</f>
        <v>75000</v>
      </c>
      <c r="F64" s="15">
        <v>0</v>
      </c>
      <c r="G64" s="15">
        <v>0</v>
      </c>
      <c r="H64" s="15">
        <f>(F64+G64)</f>
        <v>0</v>
      </c>
      <c r="I64" s="274">
        <f>(H64-E64)</f>
        <v>-75000</v>
      </c>
      <c r="J64" s="275">
        <v>0</v>
      </c>
      <c r="K64" s="118">
        <v>0</v>
      </c>
      <c r="L64" s="118">
        <v>0</v>
      </c>
      <c r="M64" s="275">
        <f>(K64+L64)</f>
        <v>0</v>
      </c>
      <c r="N64" s="276">
        <f>(M64-J64)</f>
        <v>0</v>
      </c>
      <c r="O64" s="275">
        <f t="shared" ref="O64:P66" si="16">(E64+J64)</f>
        <v>75000</v>
      </c>
      <c r="P64" s="118">
        <f t="shared" si="16"/>
        <v>0</v>
      </c>
      <c r="Q64" s="332">
        <f>(P64-O64)</f>
        <v>-75000</v>
      </c>
      <c r="R64" s="277">
        <f>(G64+L64)</f>
        <v>0</v>
      </c>
    </row>
    <row r="65" spans="1:24" ht="13.9" customHeight="1" x14ac:dyDescent="0.2">
      <c r="B65" s="256" t="s">
        <v>66</v>
      </c>
      <c r="C65" s="257">
        <f>(C64)</f>
        <v>75000</v>
      </c>
      <c r="D65" s="265"/>
      <c r="E65" s="259">
        <f t="shared" ref="E65:N65" si="17">(E64)</f>
        <v>75000</v>
      </c>
      <c r="F65" s="259">
        <f t="shared" si="17"/>
        <v>0</v>
      </c>
      <c r="G65" s="259">
        <f t="shared" si="17"/>
        <v>0</v>
      </c>
      <c r="H65" s="259">
        <f t="shared" si="17"/>
        <v>0</v>
      </c>
      <c r="I65" s="278">
        <f t="shared" si="17"/>
        <v>-75000</v>
      </c>
      <c r="J65" s="257">
        <f t="shared" si="17"/>
        <v>0</v>
      </c>
      <c r="K65" s="259">
        <f t="shared" si="17"/>
        <v>0</v>
      </c>
      <c r="L65" s="259">
        <f t="shared" si="17"/>
        <v>0</v>
      </c>
      <c r="M65" s="257">
        <f t="shared" si="17"/>
        <v>0</v>
      </c>
      <c r="N65" s="290">
        <f t="shared" si="17"/>
        <v>0</v>
      </c>
      <c r="O65" s="257">
        <f t="shared" si="16"/>
        <v>75000</v>
      </c>
      <c r="P65" s="263">
        <f t="shared" si="16"/>
        <v>0</v>
      </c>
      <c r="Q65" s="290">
        <f>(P65-O65)</f>
        <v>-75000</v>
      </c>
      <c r="R65" s="279">
        <f>(G65+L65)</f>
        <v>0</v>
      </c>
    </row>
    <row r="66" spans="1:24" ht="3" customHeight="1" x14ac:dyDescent="0.2">
      <c r="B66" s="171"/>
      <c r="C66" s="199"/>
      <c r="D66" s="200"/>
      <c r="E66" s="201"/>
      <c r="F66" s="201"/>
      <c r="G66" s="201"/>
      <c r="H66" s="201"/>
      <c r="I66" s="334"/>
      <c r="J66" s="199"/>
      <c r="K66" s="201"/>
      <c r="L66" s="201"/>
      <c r="M66" s="199"/>
      <c r="N66" s="334"/>
      <c r="O66" s="199">
        <f t="shared" si="16"/>
        <v>0</v>
      </c>
      <c r="P66" s="117">
        <f t="shared" si="16"/>
        <v>0</v>
      </c>
      <c r="Q66" s="335">
        <f>(P66-O66)</f>
        <v>0</v>
      </c>
      <c r="R66" s="336">
        <f>(G66+L66)</f>
        <v>0</v>
      </c>
    </row>
    <row r="67" spans="1:24" ht="15" customHeight="1" x14ac:dyDescent="0.25">
      <c r="A67" s="52"/>
      <c r="B67" s="242" t="s">
        <v>59</v>
      </c>
      <c r="C67" s="243">
        <f>(C53+C57+C65)</f>
        <v>75100</v>
      </c>
      <c r="D67" s="244"/>
      <c r="E67" s="237">
        <f>(C67)</f>
        <v>75100</v>
      </c>
      <c r="F67" s="239">
        <f>(F53+F61+F65)</f>
        <v>0</v>
      </c>
      <c r="G67" s="239">
        <f>(G53+G61+G65)</f>
        <v>0</v>
      </c>
      <c r="H67" s="239">
        <f>(H53+H61+H65)</f>
        <v>0</v>
      </c>
      <c r="I67" s="286">
        <f t="shared" ref="I67:N67" si="18">(I53+I57+I61+I65)</f>
        <v>-75100</v>
      </c>
      <c r="J67" s="237">
        <f t="shared" si="18"/>
        <v>0</v>
      </c>
      <c r="K67" s="239">
        <f t="shared" si="18"/>
        <v>0</v>
      </c>
      <c r="L67" s="239">
        <f t="shared" si="18"/>
        <v>0</v>
      </c>
      <c r="M67" s="237">
        <f t="shared" si="18"/>
        <v>0</v>
      </c>
      <c r="N67" s="337">
        <f t="shared" si="18"/>
        <v>0</v>
      </c>
      <c r="O67" s="254">
        <f>(E67+J67)</f>
        <v>75100</v>
      </c>
      <c r="P67" s="338">
        <f>(F67+K67)</f>
        <v>0</v>
      </c>
      <c r="Q67" s="339">
        <f>(P67-O67)</f>
        <v>-75100</v>
      </c>
      <c r="R67" s="340">
        <f>(G67+L67)</f>
        <v>0</v>
      </c>
    </row>
    <row r="68" spans="1:24" ht="3" customHeight="1" thickBot="1" x14ac:dyDescent="0.25">
      <c r="A68" s="52"/>
      <c r="B68" s="119"/>
      <c r="C68" s="223"/>
      <c r="D68" s="224"/>
      <c r="E68" s="224"/>
      <c r="F68" s="223"/>
      <c r="G68" s="224"/>
      <c r="H68" s="224"/>
      <c r="I68" s="341"/>
      <c r="J68" s="342"/>
      <c r="K68" s="343"/>
      <c r="L68" s="344"/>
      <c r="M68" s="345"/>
      <c r="N68" s="346"/>
      <c r="O68" s="342"/>
      <c r="P68" s="342"/>
      <c r="Q68" s="346"/>
      <c r="R68" s="347"/>
    </row>
    <row r="69" spans="1:24" ht="3" customHeight="1" x14ac:dyDescent="0.2">
      <c r="A69" s="52"/>
      <c r="B69" s="71"/>
      <c r="C69" s="60"/>
      <c r="D69" s="57"/>
      <c r="E69" s="57"/>
      <c r="F69" s="57"/>
      <c r="G69" s="57"/>
      <c r="H69" s="57"/>
      <c r="I69" s="288"/>
      <c r="J69" s="325"/>
      <c r="K69" s="326"/>
      <c r="L69" s="326"/>
      <c r="M69" s="326"/>
      <c r="N69" s="348"/>
      <c r="O69" s="59"/>
      <c r="P69" s="349"/>
      <c r="Q69" s="64"/>
      <c r="R69" s="65"/>
    </row>
    <row r="70" spans="1:24" ht="15" x14ac:dyDescent="0.25">
      <c r="A70" s="52"/>
      <c r="B70" s="115" t="s">
        <v>60</v>
      </c>
      <c r="C70" s="202">
        <f>(C47+C67)</f>
        <v>562051.19999999995</v>
      </c>
      <c r="D70" s="205"/>
      <c r="E70" s="173">
        <f>(E47+E67)</f>
        <v>562051.19999999995</v>
      </c>
      <c r="F70" s="173">
        <f>(F47+F67)</f>
        <v>498970.4</v>
      </c>
      <c r="G70" s="173">
        <f>(G47+G67)</f>
        <v>31877.75</v>
      </c>
      <c r="H70" s="173">
        <f>(H47+H67)</f>
        <v>530848.15</v>
      </c>
      <c r="I70" s="350">
        <f>(H70-E70)</f>
        <v>-31203.04999999993</v>
      </c>
      <c r="J70" s="202">
        <f>(J47+J67)</f>
        <v>1446.02</v>
      </c>
      <c r="K70" s="173">
        <f>(K47+K67)</f>
        <v>712.56</v>
      </c>
      <c r="L70" s="173">
        <f>(L47+L67)</f>
        <v>516.46</v>
      </c>
      <c r="M70" s="173">
        <f>(M47+M67)</f>
        <v>1229.02</v>
      </c>
      <c r="N70" s="350">
        <f>(N47+N67)</f>
        <v>-217</v>
      </c>
      <c r="O70" s="202">
        <f>(E70+J70)</f>
        <v>563497.22</v>
      </c>
      <c r="P70" s="173">
        <f>(P47+P67)</f>
        <v>499682.96</v>
      </c>
      <c r="Q70" s="350">
        <f>(Q47+Q67)</f>
        <v>-63814.260000000009</v>
      </c>
      <c r="R70" s="351">
        <f>(G70+L70)</f>
        <v>32394.21</v>
      </c>
      <c r="S70" s="210"/>
      <c r="T70" s="210"/>
      <c r="U70" s="210"/>
      <c r="V70" s="210"/>
      <c r="W70" s="210"/>
      <c r="X70" s="210"/>
    </row>
    <row r="71" spans="1:24" ht="2.4500000000000002" customHeight="1" thickBot="1" x14ac:dyDescent="0.25">
      <c r="A71" s="52"/>
      <c r="B71" s="352"/>
      <c r="C71" s="353"/>
      <c r="D71" s="354"/>
      <c r="E71" s="355"/>
      <c r="F71" s="355"/>
      <c r="G71" s="355"/>
      <c r="H71" s="355"/>
      <c r="I71" s="356"/>
      <c r="J71" s="357"/>
      <c r="K71" s="355"/>
      <c r="L71" s="355"/>
      <c r="M71" s="355"/>
      <c r="N71" s="356"/>
      <c r="O71" s="354"/>
      <c r="P71" s="355"/>
      <c r="Q71" s="356"/>
      <c r="R71" s="358"/>
    </row>
    <row r="72" spans="1:24" ht="18" customHeight="1" thickTop="1" x14ac:dyDescent="0.2">
      <c r="B72" s="40"/>
      <c r="C72" s="40"/>
      <c r="D72" s="40"/>
      <c r="E72" s="40"/>
      <c r="F72" s="40"/>
      <c r="G72" s="40"/>
      <c r="H72" s="40"/>
      <c r="I72" s="359"/>
      <c r="J72" s="40"/>
      <c r="K72" s="40"/>
      <c r="L72" s="40"/>
      <c r="M72" s="40"/>
      <c r="N72" s="40"/>
      <c r="O72" s="40"/>
      <c r="P72" s="40"/>
      <c r="Q72" s="40"/>
      <c r="R72" s="40"/>
    </row>
    <row r="73" spans="1:24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24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24" ht="31.9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24" ht="28.9" customHeight="1" x14ac:dyDescent="0.4">
      <c r="B76" s="608" t="s">
        <v>158</v>
      </c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88">
        <v>2</v>
      </c>
    </row>
    <row r="77" spans="1:24" ht="1.9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24" ht="15.6" customHeight="1" x14ac:dyDescent="0.35">
      <c r="A78" s="52"/>
      <c r="B78" s="148"/>
      <c r="C78" s="116" t="s">
        <v>64</v>
      </c>
      <c r="D78" s="109"/>
      <c r="E78" s="109"/>
      <c r="F78" s="109"/>
      <c r="G78" s="109"/>
      <c r="H78" s="109"/>
      <c r="I78" s="110"/>
      <c r="J78" s="604" t="s">
        <v>42</v>
      </c>
      <c r="K78" s="605"/>
      <c r="L78" s="605"/>
      <c r="M78" s="605"/>
      <c r="N78" s="606"/>
      <c r="O78" s="605" t="s">
        <v>43</v>
      </c>
      <c r="P78" s="605"/>
      <c r="Q78" s="606"/>
      <c r="R78" s="360"/>
    </row>
    <row r="79" spans="1:24" ht="15.6" customHeight="1" x14ac:dyDescent="0.35">
      <c r="B79" s="126" t="s">
        <v>0</v>
      </c>
      <c r="C79" s="4" t="s">
        <v>39</v>
      </c>
      <c r="D79" s="270"/>
      <c r="E79" s="37"/>
      <c r="F79" s="38"/>
      <c r="G79" s="270" t="s">
        <v>22</v>
      </c>
      <c r="H79" s="5"/>
      <c r="I79" s="6"/>
      <c r="J79" s="42"/>
      <c r="K79" s="39"/>
      <c r="L79" s="98"/>
      <c r="M79" s="95"/>
      <c r="N79" s="43"/>
      <c r="O79" s="30"/>
      <c r="P79" s="127"/>
      <c r="Q79" s="361"/>
      <c r="R79" s="362"/>
    </row>
    <row r="80" spans="1:24" ht="33.75" x14ac:dyDescent="0.2">
      <c r="B80" s="7"/>
      <c r="C80" s="46" t="s">
        <v>18</v>
      </c>
      <c r="D80" s="45" t="s">
        <v>19</v>
      </c>
      <c r="E80" s="47" t="s">
        <v>20</v>
      </c>
      <c r="F80" s="67" t="s">
        <v>53</v>
      </c>
      <c r="G80" s="66" t="s">
        <v>52</v>
      </c>
      <c r="H80" s="47" t="s">
        <v>1</v>
      </c>
      <c r="I80" s="48" t="s">
        <v>46</v>
      </c>
      <c r="J80" s="49" t="s">
        <v>192</v>
      </c>
      <c r="K80" s="50" t="s">
        <v>40</v>
      </c>
      <c r="L80" s="99" t="s">
        <v>41</v>
      </c>
      <c r="M80" s="96" t="s">
        <v>1</v>
      </c>
      <c r="N80" s="103" t="s">
        <v>19</v>
      </c>
      <c r="O80" s="54" t="s">
        <v>47</v>
      </c>
      <c r="P80" s="50" t="s">
        <v>48</v>
      </c>
      <c r="Q80" s="103" t="s">
        <v>46</v>
      </c>
      <c r="R80" s="104" t="s">
        <v>159</v>
      </c>
    </row>
    <row r="81" spans="2:18" x14ac:dyDescent="0.2">
      <c r="B81" s="8"/>
      <c r="C81" s="27">
        <v>1</v>
      </c>
      <c r="D81" s="28">
        <v>2</v>
      </c>
      <c r="E81" s="29" t="s">
        <v>17</v>
      </c>
      <c r="F81" s="27">
        <v>4</v>
      </c>
      <c r="G81" s="28">
        <v>5</v>
      </c>
      <c r="H81" s="29" t="s">
        <v>61</v>
      </c>
      <c r="I81" s="36" t="s">
        <v>21</v>
      </c>
      <c r="J81" s="27">
        <v>8</v>
      </c>
      <c r="K81" s="128">
        <v>9</v>
      </c>
      <c r="L81" s="28">
        <v>10</v>
      </c>
      <c r="M81" s="97" t="s">
        <v>44</v>
      </c>
      <c r="N81" s="129" t="s">
        <v>45</v>
      </c>
      <c r="O81" s="62" t="s">
        <v>50</v>
      </c>
      <c r="P81" s="130" t="s">
        <v>54</v>
      </c>
      <c r="Q81" s="106" t="s">
        <v>49</v>
      </c>
      <c r="R81" s="107" t="s">
        <v>51</v>
      </c>
    </row>
    <row r="82" spans="2:18" ht="3" customHeight="1" x14ac:dyDescent="0.2">
      <c r="B82" s="7"/>
      <c r="C82" s="131"/>
      <c r="D82" s="131"/>
      <c r="E82" s="132"/>
      <c r="F82" s="131"/>
      <c r="G82" s="133"/>
      <c r="H82" s="132"/>
      <c r="I82" s="134"/>
      <c r="J82" s="135"/>
      <c r="K82" s="133"/>
      <c r="L82" s="132"/>
      <c r="M82" s="131"/>
      <c r="N82" s="136"/>
      <c r="O82" s="137"/>
      <c r="P82" s="138"/>
      <c r="Q82" s="139"/>
      <c r="R82" s="140"/>
    </row>
    <row r="83" spans="2:18" ht="15" x14ac:dyDescent="0.25">
      <c r="B83" s="141" t="s">
        <v>65</v>
      </c>
      <c r="C83" s="202">
        <f>C70</f>
        <v>562051.19999999995</v>
      </c>
      <c r="D83" s="211"/>
      <c r="E83" s="173">
        <f>(C83)</f>
        <v>562051.19999999995</v>
      </c>
      <c r="F83" s="173">
        <f>F70</f>
        <v>498970.4</v>
      </c>
      <c r="G83" s="173">
        <f>G70</f>
        <v>31877.75</v>
      </c>
      <c r="H83" s="173">
        <f>(F83+G83)</f>
        <v>530848.15</v>
      </c>
      <c r="I83" s="363">
        <f>(H83-E83)</f>
        <v>-31203.04999999993</v>
      </c>
      <c r="J83" s="364">
        <f>J70</f>
        <v>1446.02</v>
      </c>
      <c r="K83" s="202">
        <f>K70</f>
        <v>712.56</v>
      </c>
      <c r="L83" s="173">
        <f>L70</f>
        <v>516.46</v>
      </c>
      <c r="M83" s="202">
        <f>(K83+L83)</f>
        <v>1229.02</v>
      </c>
      <c r="N83" s="350">
        <f>(M83-J83)</f>
        <v>-217</v>
      </c>
      <c r="O83" s="364">
        <f>(E83+J83)</f>
        <v>563497.22</v>
      </c>
      <c r="P83" s="173">
        <f>(F83+K83)</f>
        <v>499682.96</v>
      </c>
      <c r="Q83" s="350">
        <f>(P83-O83)</f>
        <v>-63814.259999999951</v>
      </c>
      <c r="R83" s="351">
        <f>(G83+L83)</f>
        <v>32394.21</v>
      </c>
    </row>
    <row r="84" spans="2:18" ht="3" customHeight="1" x14ac:dyDescent="0.2">
      <c r="B84" s="94"/>
      <c r="C84" s="144"/>
      <c r="D84" s="159"/>
      <c r="E84" s="117"/>
      <c r="F84" s="117"/>
      <c r="G84" s="117"/>
      <c r="H84" s="117"/>
      <c r="I84" s="296"/>
      <c r="J84" s="365"/>
      <c r="K84" s="144"/>
      <c r="L84" s="117"/>
      <c r="M84" s="144"/>
      <c r="N84" s="335"/>
      <c r="O84" s="366"/>
      <c r="P84" s="367"/>
      <c r="Q84" s="368"/>
      <c r="R84" s="369"/>
    </row>
    <row r="85" spans="2:18" ht="13.5" customHeight="1" x14ac:dyDescent="0.25">
      <c r="B85" s="114" t="s">
        <v>155</v>
      </c>
      <c r="C85" s="144"/>
      <c r="D85" s="159"/>
      <c r="E85" s="117"/>
      <c r="F85" s="117"/>
      <c r="G85" s="117"/>
      <c r="H85" s="117"/>
      <c r="I85" s="296"/>
      <c r="J85" s="365"/>
      <c r="K85" s="144"/>
      <c r="L85" s="117"/>
      <c r="M85" s="144"/>
      <c r="N85" s="335"/>
      <c r="O85" s="366"/>
      <c r="P85" s="367"/>
      <c r="Q85" s="370"/>
      <c r="R85" s="369"/>
    </row>
    <row r="86" spans="2:18" ht="13.5" customHeight="1" x14ac:dyDescent="0.2">
      <c r="B86" s="93" t="s">
        <v>156</v>
      </c>
      <c r="C86" s="144"/>
      <c r="D86" s="159"/>
      <c r="E86" s="117"/>
      <c r="F86" s="117"/>
      <c r="G86" s="117"/>
      <c r="H86" s="117"/>
      <c r="I86" s="296"/>
      <c r="J86" s="365"/>
      <c r="K86" s="144"/>
      <c r="L86" s="117"/>
      <c r="M86" s="144"/>
      <c r="N86" s="335"/>
      <c r="O86" s="366"/>
      <c r="P86" s="367"/>
      <c r="Q86" s="370"/>
      <c r="R86" s="369"/>
    </row>
    <row r="87" spans="2:18" ht="13.5" customHeight="1" x14ac:dyDescent="0.2">
      <c r="B87" s="94" t="s">
        <v>157</v>
      </c>
      <c r="C87" s="13">
        <v>600000</v>
      </c>
      <c r="D87" s="77"/>
      <c r="E87" s="15">
        <v>600000</v>
      </c>
      <c r="F87" s="15">
        <v>600000</v>
      </c>
      <c r="G87" s="15">
        <v>0</v>
      </c>
      <c r="H87" s="13">
        <f>(F87+G87)</f>
        <v>600000</v>
      </c>
      <c r="I87" s="274">
        <f>(H87-E87)</f>
        <v>0</v>
      </c>
      <c r="J87" s="275">
        <v>0</v>
      </c>
      <c r="K87" s="118">
        <v>0</v>
      </c>
      <c r="L87" s="118">
        <v>0</v>
      </c>
      <c r="M87" s="275">
        <f>(K87+L87)</f>
        <v>0</v>
      </c>
      <c r="N87" s="276">
        <f>(M87-J87)</f>
        <v>0</v>
      </c>
      <c r="O87" s="275">
        <f>(E87+J87)</f>
        <v>600000</v>
      </c>
      <c r="P87" s="118">
        <f>(F87+K87)</f>
        <v>600000</v>
      </c>
      <c r="Q87" s="332">
        <f>(P87-O87)</f>
        <v>0</v>
      </c>
      <c r="R87" s="277">
        <f>(G87+L87)</f>
        <v>0</v>
      </c>
    </row>
    <row r="88" spans="2:18" ht="12.75" customHeight="1" x14ac:dyDescent="0.2">
      <c r="B88" s="256" t="s">
        <v>125</v>
      </c>
      <c r="C88" s="257">
        <f>(C87)</f>
        <v>600000</v>
      </c>
      <c r="D88" s="258"/>
      <c r="E88" s="263">
        <f>(C88)</f>
        <v>600000</v>
      </c>
      <c r="F88" s="259">
        <f>(F87)</f>
        <v>600000</v>
      </c>
      <c r="G88" s="263">
        <f>(G87)</f>
        <v>0</v>
      </c>
      <c r="H88" s="259">
        <f>(H87)</f>
        <v>600000</v>
      </c>
      <c r="I88" s="290">
        <f>(H88-E88)</f>
        <v>0</v>
      </c>
      <c r="J88" s="257">
        <f>(J87)</f>
        <v>0</v>
      </c>
      <c r="K88" s="259">
        <f>(K87)</f>
        <v>0</v>
      </c>
      <c r="L88" s="263">
        <f>(L87)</f>
        <v>0</v>
      </c>
      <c r="M88" s="257">
        <f>(M87)</f>
        <v>0</v>
      </c>
      <c r="N88" s="290">
        <f>(N87)</f>
        <v>0</v>
      </c>
      <c r="O88" s="257">
        <f>(E88+J88)</f>
        <v>600000</v>
      </c>
      <c r="P88" s="259">
        <f>(F88+K88)</f>
        <v>600000</v>
      </c>
      <c r="Q88" s="333">
        <f>(P88-O88)</f>
        <v>0</v>
      </c>
      <c r="R88" s="279">
        <f>(G88+L88)</f>
        <v>0</v>
      </c>
    </row>
    <row r="89" spans="2:18" ht="3.95" customHeight="1" x14ac:dyDescent="0.2">
      <c r="B89" s="94"/>
      <c r="C89" s="194"/>
      <c r="D89" s="226"/>
      <c r="E89" s="201"/>
      <c r="F89" s="201"/>
      <c r="G89" s="201"/>
      <c r="H89" s="201"/>
      <c r="I89" s="296"/>
      <c r="J89" s="365"/>
      <c r="K89" s="144"/>
      <c r="L89" s="201"/>
      <c r="M89" s="144"/>
      <c r="N89" s="335"/>
      <c r="O89" s="366"/>
      <c r="P89" s="367"/>
      <c r="Q89" s="370"/>
      <c r="R89" s="369"/>
    </row>
    <row r="90" spans="2:18" ht="15" customHeight="1" x14ac:dyDescent="0.25">
      <c r="B90" s="236" t="s">
        <v>67</v>
      </c>
      <c r="C90" s="243">
        <f>C88</f>
        <v>600000</v>
      </c>
      <c r="D90" s="244"/>
      <c r="E90" s="237">
        <f>(C90)</f>
        <v>600000</v>
      </c>
      <c r="F90" s="239">
        <f>(F76+F84+F88)</f>
        <v>600000</v>
      </c>
      <c r="G90" s="239">
        <f>(G76+G84+G88)</f>
        <v>0</v>
      </c>
      <c r="H90" s="239">
        <f>(H76+H84+H88)</f>
        <v>600000</v>
      </c>
      <c r="I90" s="339">
        <f>H90-E90</f>
        <v>0</v>
      </c>
      <c r="J90" s="248">
        <f>J87</f>
        <v>0</v>
      </c>
      <c r="K90" s="338">
        <f>K88</f>
        <v>0</v>
      </c>
      <c r="L90" s="239">
        <f>L88</f>
        <v>0</v>
      </c>
      <c r="M90" s="338">
        <f>K90+L90</f>
        <v>0</v>
      </c>
      <c r="N90" s="339">
        <f>M90-J90</f>
        <v>0</v>
      </c>
      <c r="O90" s="248">
        <f>(E90+J90)</f>
        <v>600000</v>
      </c>
      <c r="P90" s="338">
        <f>(F90+K90)</f>
        <v>600000</v>
      </c>
      <c r="Q90" s="339">
        <f>(P90-O90)</f>
        <v>0</v>
      </c>
      <c r="R90" s="340">
        <f>(G90+L90)</f>
        <v>0</v>
      </c>
    </row>
    <row r="91" spans="2:18" ht="3.75" customHeight="1" x14ac:dyDescent="0.2">
      <c r="B91" s="94"/>
      <c r="C91" s="144"/>
      <c r="D91" s="159"/>
      <c r="E91" s="117"/>
      <c r="F91" s="117"/>
      <c r="G91" s="117"/>
      <c r="H91" s="117"/>
      <c r="I91" s="296"/>
      <c r="J91" s="365"/>
      <c r="K91" s="144"/>
      <c r="L91" s="117"/>
      <c r="M91" s="144"/>
      <c r="N91" s="335"/>
      <c r="O91" s="366"/>
      <c r="P91" s="367"/>
      <c r="Q91" s="370"/>
      <c r="R91" s="369"/>
    </row>
    <row r="92" spans="2:18" ht="14.1" customHeight="1" x14ac:dyDescent="0.25">
      <c r="B92" s="114" t="s">
        <v>142</v>
      </c>
      <c r="C92" s="10"/>
      <c r="D92" s="10"/>
      <c r="E92" s="9"/>
      <c r="F92" s="9"/>
      <c r="G92" s="9"/>
      <c r="H92" s="9"/>
      <c r="I92" s="83"/>
      <c r="J92" s="371"/>
      <c r="K92" s="55"/>
      <c r="L92" s="121"/>
      <c r="M92" s="120"/>
      <c r="N92" s="143"/>
      <c r="O92" s="372"/>
      <c r="P92" s="327"/>
      <c r="Q92" s="330"/>
      <c r="R92" s="331"/>
    </row>
    <row r="93" spans="2:18" x14ac:dyDescent="0.2">
      <c r="B93" s="93" t="s">
        <v>143</v>
      </c>
      <c r="C93" s="10"/>
      <c r="D93" s="10"/>
      <c r="E93" s="9"/>
      <c r="F93" s="9"/>
      <c r="G93" s="9"/>
      <c r="H93" s="9"/>
      <c r="I93" s="83"/>
      <c r="J93" s="371"/>
      <c r="K93" s="55"/>
      <c r="L93" s="121"/>
      <c r="M93" s="120"/>
      <c r="N93" s="143"/>
      <c r="O93" s="372"/>
      <c r="P93" s="327"/>
      <c r="Q93" s="330"/>
      <c r="R93" s="331"/>
    </row>
    <row r="94" spans="2:18" ht="12.75" customHeight="1" x14ac:dyDescent="0.2">
      <c r="B94" s="94" t="s">
        <v>148</v>
      </c>
      <c r="C94" s="11">
        <v>32000</v>
      </c>
      <c r="D94" s="144"/>
      <c r="E94" s="12">
        <f t="shared" ref="E94:E99" si="19">(C94)</f>
        <v>32000</v>
      </c>
      <c r="F94" s="12">
        <v>25768.04</v>
      </c>
      <c r="G94" s="12">
        <v>0</v>
      </c>
      <c r="H94" s="12">
        <f>(F94)</f>
        <v>25768.04</v>
      </c>
      <c r="I94" s="271">
        <f t="shared" ref="I94:I99" si="20">(H94-E94)</f>
        <v>-6231.9599999999991</v>
      </c>
      <c r="J94" s="142">
        <v>0</v>
      </c>
      <c r="K94" s="55">
        <v>0</v>
      </c>
      <c r="L94" s="55">
        <v>0</v>
      </c>
      <c r="M94" s="56">
        <f>(K94+L94)</f>
        <v>0</v>
      </c>
      <c r="N94" s="122">
        <f>(M94-J94)</f>
        <v>0</v>
      </c>
      <c r="O94" s="142">
        <f t="shared" ref="O94:P99" si="21">(E94+J94)</f>
        <v>32000</v>
      </c>
      <c r="P94" s="55">
        <f t="shared" si="21"/>
        <v>25768.04</v>
      </c>
      <c r="Q94" s="122">
        <f t="shared" ref="Q94:Q99" si="22">(P94-O94)</f>
        <v>-6231.9599999999991</v>
      </c>
      <c r="R94" s="273">
        <f t="shared" ref="R94:R99" si="23">(G94+L94)</f>
        <v>0</v>
      </c>
    </row>
    <row r="95" spans="2:18" x14ac:dyDescent="0.2">
      <c r="B95" s="94" t="s">
        <v>144</v>
      </c>
      <c r="C95" s="11">
        <v>20000</v>
      </c>
      <c r="D95" s="11"/>
      <c r="E95" s="12">
        <f t="shared" si="19"/>
        <v>20000</v>
      </c>
      <c r="F95" s="12">
        <v>5940.56</v>
      </c>
      <c r="G95" s="12">
        <v>0</v>
      </c>
      <c r="H95" s="12">
        <f>(F95)</f>
        <v>5940.56</v>
      </c>
      <c r="I95" s="271">
        <f t="shared" si="20"/>
        <v>-14059.439999999999</v>
      </c>
      <c r="J95" s="142">
        <v>0</v>
      </c>
      <c r="K95" s="55">
        <v>0</v>
      </c>
      <c r="L95" s="55">
        <v>0</v>
      </c>
      <c r="M95" s="56">
        <f>(K95+L95)</f>
        <v>0</v>
      </c>
      <c r="N95" s="122">
        <f>(M95-J95)</f>
        <v>0</v>
      </c>
      <c r="O95" s="142">
        <f t="shared" si="21"/>
        <v>20000</v>
      </c>
      <c r="P95" s="55">
        <f t="shared" si="21"/>
        <v>5940.56</v>
      </c>
      <c r="Q95" s="122">
        <f t="shared" si="22"/>
        <v>-14059.439999999999</v>
      </c>
      <c r="R95" s="273">
        <f t="shared" si="23"/>
        <v>0</v>
      </c>
    </row>
    <row r="96" spans="2:18" x14ac:dyDescent="0.2">
      <c r="B96" s="94" t="s">
        <v>147</v>
      </c>
      <c r="C96" s="11">
        <v>16000</v>
      </c>
      <c r="D96" s="11"/>
      <c r="E96" s="12">
        <f t="shared" si="19"/>
        <v>16000</v>
      </c>
      <c r="F96" s="12">
        <v>9846.5400000000009</v>
      </c>
      <c r="G96" s="12">
        <v>0</v>
      </c>
      <c r="H96" s="12">
        <f>(F96+G96)</f>
        <v>9846.5400000000009</v>
      </c>
      <c r="I96" s="271">
        <f t="shared" si="20"/>
        <v>-6153.4599999999991</v>
      </c>
      <c r="J96" s="142">
        <v>0</v>
      </c>
      <c r="K96" s="55">
        <v>0</v>
      </c>
      <c r="L96" s="55">
        <v>0</v>
      </c>
      <c r="M96" s="56">
        <f>(K96+L96)</f>
        <v>0</v>
      </c>
      <c r="N96" s="122">
        <f>(M96-J96)</f>
        <v>0</v>
      </c>
      <c r="O96" s="142">
        <f t="shared" si="21"/>
        <v>16000</v>
      </c>
      <c r="P96" s="55">
        <f t="shared" si="21"/>
        <v>9846.5400000000009</v>
      </c>
      <c r="Q96" s="122">
        <f t="shared" si="22"/>
        <v>-6153.4599999999991</v>
      </c>
      <c r="R96" s="273">
        <f t="shared" si="23"/>
        <v>0</v>
      </c>
    </row>
    <row r="97" spans="2:18" x14ac:dyDescent="0.2">
      <c r="B97" s="94" t="s">
        <v>145</v>
      </c>
      <c r="C97" s="11">
        <v>500</v>
      </c>
      <c r="D97" s="11"/>
      <c r="E97" s="12">
        <f t="shared" si="19"/>
        <v>500</v>
      </c>
      <c r="F97" s="12">
        <v>500</v>
      </c>
      <c r="G97" s="12">
        <v>0</v>
      </c>
      <c r="H97" s="12">
        <f>(F97)</f>
        <v>500</v>
      </c>
      <c r="I97" s="271">
        <f t="shared" si="20"/>
        <v>0</v>
      </c>
      <c r="J97" s="142">
        <v>0</v>
      </c>
      <c r="K97" s="55">
        <v>0</v>
      </c>
      <c r="L97" s="55">
        <v>0</v>
      </c>
      <c r="M97" s="56">
        <f>(K97+L97)</f>
        <v>0</v>
      </c>
      <c r="N97" s="122">
        <f>(M97-J97)</f>
        <v>0</v>
      </c>
      <c r="O97" s="142">
        <f t="shared" si="21"/>
        <v>500</v>
      </c>
      <c r="P97" s="55">
        <f t="shared" si="21"/>
        <v>500</v>
      </c>
      <c r="Q97" s="122">
        <f t="shared" si="22"/>
        <v>0</v>
      </c>
      <c r="R97" s="273">
        <f t="shared" si="23"/>
        <v>0</v>
      </c>
    </row>
    <row r="98" spans="2:18" x14ac:dyDescent="0.2">
      <c r="B98" s="94" t="s">
        <v>146</v>
      </c>
      <c r="C98" s="13">
        <v>10000</v>
      </c>
      <c r="D98" s="13"/>
      <c r="E98" s="15">
        <f t="shared" si="19"/>
        <v>10000</v>
      </c>
      <c r="F98" s="15">
        <v>1500</v>
      </c>
      <c r="G98" s="15">
        <v>0</v>
      </c>
      <c r="H98" s="15">
        <f>(F98)</f>
        <v>1500</v>
      </c>
      <c r="I98" s="274">
        <f t="shared" si="20"/>
        <v>-8500</v>
      </c>
      <c r="J98" s="145">
        <v>0</v>
      </c>
      <c r="K98" s="118">
        <v>0</v>
      </c>
      <c r="L98" s="118">
        <v>0</v>
      </c>
      <c r="M98" s="275">
        <f>(K98+L98)</f>
        <v>0</v>
      </c>
      <c r="N98" s="332">
        <f>(M98-J98)</f>
        <v>0</v>
      </c>
      <c r="O98" s="142">
        <f t="shared" si="21"/>
        <v>10000</v>
      </c>
      <c r="P98" s="118">
        <f t="shared" si="21"/>
        <v>1500</v>
      </c>
      <c r="Q98" s="122">
        <f t="shared" si="22"/>
        <v>-8500</v>
      </c>
      <c r="R98" s="273">
        <f t="shared" si="23"/>
        <v>0</v>
      </c>
    </row>
    <row r="99" spans="2:18" ht="12.75" customHeight="1" x14ac:dyDescent="0.2">
      <c r="B99" s="256" t="s">
        <v>127</v>
      </c>
      <c r="C99" s="257">
        <f>(C94+C95+C96+C97+C98)</f>
        <v>78500</v>
      </c>
      <c r="D99" s="257"/>
      <c r="E99" s="259">
        <f t="shared" si="19"/>
        <v>78500</v>
      </c>
      <c r="F99" s="259">
        <f>(F94+F95+F96+F97+F98)</f>
        <v>43555.14</v>
      </c>
      <c r="G99" s="259">
        <f>(G94+G95+G96+G97+G98)</f>
        <v>0</v>
      </c>
      <c r="H99" s="259">
        <f>(H94+H95+H96+H97+H98)</f>
        <v>43555.14</v>
      </c>
      <c r="I99" s="278">
        <f t="shared" si="20"/>
        <v>-34944.86</v>
      </c>
      <c r="J99" s="373">
        <f>(J94+J95+J96+J97+J98)</f>
        <v>0</v>
      </c>
      <c r="K99" s="259">
        <f>(K94+K95+K96+K97+K98)</f>
        <v>0</v>
      </c>
      <c r="L99" s="259">
        <f>(L94+L95+L96+L97+L98)</f>
        <v>0</v>
      </c>
      <c r="M99" s="257">
        <f>(M94+M95+M96+M97+M98)</f>
        <v>0</v>
      </c>
      <c r="N99" s="333">
        <f>(N94+N95+N96+N97+N98)</f>
        <v>0</v>
      </c>
      <c r="O99" s="266">
        <f t="shared" si="21"/>
        <v>78500</v>
      </c>
      <c r="P99" s="259">
        <f t="shared" si="21"/>
        <v>43555.14</v>
      </c>
      <c r="Q99" s="290">
        <f t="shared" si="22"/>
        <v>-34944.86</v>
      </c>
      <c r="R99" s="374">
        <f t="shared" si="23"/>
        <v>0</v>
      </c>
    </row>
    <row r="100" spans="2:18" ht="3.95" customHeight="1" x14ac:dyDescent="0.2">
      <c r="B100" s="94"/>
      <c r="C100" s="22"/>
      <c r="D100" s="22"/>
      <c r="E100" s="16"/>
      <c r="F100" s="16"/>
      <c r="G100" s="16"/>
      <c r="H100" s="16"/>
      <c r="I100" s="280"/>
      <c r="J100" s="375"/>
      <c r="K100" s="282"/>
      <c r="L100" s="282"/>
      <c r="M100" s="281"/>
      <c r="N100" s="376"/>
      <c r="O100" s="372"/>
      <c r="P100" s="327"/>
      <c r="Q100" s="377"/>
      <c r="R100" s="331"/>
    </row>
    <row r="101" spans="2:18" ht="15.75" thickBot="1" x14ac:dyDescent="0.3">
      <c r="B101" s="236" t="s">
        <v>149</v>
      </c>
      <c r="C101" s="245">
        <f>(C99)</f>
        <v>78500</v>
      </c>
      <c r="D101" s="245"/>
      <c r="E101" s="246">
        <f>(C101)</f>
        <v>78500</v>
      </c>
      <c r="F101" s="246">
        <f>(F99)</f>
        <v>43555.14</v>
      </c>
      <c r="G101" s="378">
        <f>(G99)</f>
        <v>0</v>
      </c>
      <c r="H101" s="378">
        <f>(H94+H95+H96+H97+H98)</f>
        <v>43555.14</v>
      </c>
      <c r="I101" s="379">
        <f>(H101-E101)</f>
        <v>-34944.86</v>
      </c>
      <c r="J101" s="380">
        <f>(J99)</f>
        <v>0</v>
      </c>
      <c r="K101" s="246">
        <f>(K99)</f>
        <v>0</v>
      </c>
      <c r="L101" s="246">
        <f>(L99)</f>
        <v>0</v>
      </c>
      <c r="M101" s="245">
        <f>(M99)</f>
        <v>0</v>
      </c>
      <c r="N101" s="381">
        <f>(N99)</f>
        <v>0</v>
      </c>
      <c r="O101" s="248">
        <f>(E101+J101)</f>
        <v>78500</v>
      </c>
      <c r="P101" s="338">
        <f>(F101+K101)</f>
        <v>43555.14</v>
      </c>
      <c r="Q101" s="382">
        <f>(P101-O101)</f>
        <v>-34944.86</v>
      </c>
      <c r="R101" s="340">
        <f>(G101+L101)</f>
        <v>0</v>
      </c>
    </row>
    <row r="102" spans="2:18" ht="2.4500000000000002" customHeight="1" thickTop="1" x14ac:dyDescent="0.2">
      <c r="B102" s="94"/>
      <c r="C102" s="24"/>
      <c r="D102" s="24"/>
      <c r="E102" s="23"/>
      <c r="F102" s="23"/>
      <c r="G102" s="23"/>
      <c r="H102" s="23"/>
      <c r="I102" s="306"/>
      <c r="J102" s="383"/>
      <c r="K102" s="384"/>
      <c r="L102" s="309"/>
      <c r="M102" s="307"/>
      <c r="N102" s="385"/>
      <c r="O102" s="386"/>
      <c r="P102" s="387"/>
      <c r="Q102" s="330"/>
      <c r="R102" s="388"/>
    </row>
    <row r="103" spans="2:18" ht="15" x14ac:dyDescent="0.25">
      <c r="B103" s="113" t="s">
        <v>150</v>
      </c>
      <c r="C103" s="123">
        <f>(C83+C90+C101)</f>
        <v>1240551.2</v>
      </c>
      <c r="D103" s="76"/>
      <c r="E103" s="124">
        <f>(C103)</f>
        <v>1240551.2</v>
      </c>
      <c r="F103" s="124">
        <f>(F83+F90+F101)</f>
        <v>1142525.5399999998</v>
      </c>
      <c r="G103" s="124">
        <f>(G83+G101)</f>
        <v>31877.75</v>
      </c>
      <c r="H103" s="124">
        <f>(H83+H88+H101)</f>
        <v>1174403.2899999998</v>
      </c>
      <c r="I103" s="313">
        <f>(H103-E103)</f>
        <v>-66147.910000000149</v>
      </c>
      <c r="J103" s="389">
        <f>(J83+J101)</f>
        <v>1446.02</v>
      </c>
      <c r="K103" s="315">
        <f>(K83+K101)</f>
        <v>712.56</v>
      </c>
      <c r="L103" s="315">
        <f>(L83+L101)</f>
        <v>516.46</v>
      </c>
      <c r="M103" s="314">
        <f>(M83+M101)</f>
        <v>1229.02</v>
      </c>
      <c r="N103" s="390">
        <f>(N83+N101)</f>
        <v>-217</v>
      </c>
      <c r="O103" s="389">
        <f>(E103+J103)</f>
        <v>1241997.22</v>
      </c>
      <c r="P103" s="315">
        <f>(F103+K103)</f>
        <v>1143238.0999999999</v>
      </c>
      <c r="Q103" s="390">
        <f>(P103-O103)</f>
        <v>-98759.120000000112</v>
      </c>
      <c r="R103" s="318">
        <f>(G103+L103)</f>
        <v>32394.21</v>
      </c>
    </row>
    <row r="104" spans="2:18" ht="2.4500000000000002" customHeight="1" thickBot="1" x14ac:dyDescent="0.25">
      <c r="B104" s="146"/>
      <c r="C104" s="91"/>
      <c r="D104" s="26"/>
      <c r="E104" s="25"/>
      <c r="F104" s="25"/>
      <c r="G104" s="25"/>
      <c r="H104" s="25"/>
      <c r="I104" s="319"/>
      <c r="J104" s="372"/>
      <c r="K104" s="327"/>
      <c r="L104" s="327"/>
      <c r="M104" s="328"/>
      <c r="N104" s="330"/>
      <c r="O104" s="372"/>
      <c r="P104" s="327"/>
      <c r="Q104" s="356"/>
      <c r="R104" s="331"/>
    </row>
    <row r="105" spans="2:18" ht="2.4500000000000002" customHeight="1" thickTop="1" x14ac:dyDescent="0.2">
      <c r="B105" s="147"/>
      <c r="C105" s="24"/>
      <c r="D105" s="24"/>
      <c r="E105" s="23"/>
      <c r="F105" s="23"/>
      <c r="G105" s="23"/>
      <c r="H105" s="23"/>
      <c r="I105" s="306"/>
      <c r="J105" s="391"/>
      <c r="K105" s="387"/>
      <c r="L105" s="387"/>
      <c r="M105" s="387"/>
      <c r="N105" s="392"/>
      <c r="O105" s="386"/>
      <c r="P105" s="387"/>
      <c r="Q105" s="392"/>
      <c r="R105" s="388"/>
    </row>
    <row r="106" spans="2:18" ht="15" x14ac:dyDescent="0.25">
      <c r="B106" s="113" t="s">
        <v>160</v>
      </c>
      <c r="C106" s="123">
        <v>306700.08</v>
      </c>
      <c r="D106" s="123"/>
      <c r="E106" s="124">
        <f>(C106)</f>
        <v>306700.08</v>
      </c>
      <c r="F106" s="124">
        <v>306700.08</v>
      </c>
      <c r="G106" s="124">
        <v>0</v>
      </c>
      <c r="H106" s="124">
        <f>(F106)</f>
        <v>306700.08</v>
      </c>
      <c r="I106" s="313">
        <f>(H106-E106)</f>
        <v>0</v>
      </c>
      <c r="J106" s="389">
        <v>0</v>
      </c>
      <c r="K106" s="315">
        <v>0</v>
      </c>
      <c r="L106" s="315">
        <v>0</v>
      </c>
      <c r="M106" s="314">
        <v>0</v>
      </c>
      <c r="N106" s="390">
        <v>0</v>
      </c>
      <c r="O106" s="389">
        <f>(E106+J106)</f>
        <v>306700.08</v>
      </c>
      <c r="P106" s="315">
        <f>(F106+K106)</f>
        <v>306700.08</v>
      </c>
      <c r="Q106" s="390">
        <f>(P106-O106)</f>
        <v>0</v>
      </c>
      <c r="R106" s="318">
        <f>(G106+L106)</f>
        <v>0</v>
      </c>
    </row>
    <row r="107" spans="2:18" ht="1.9" customHeight="1" thickBot="1" x14ac:dyDescent="0.25">
      <c r="B107" s="93"/>
      <c r="C107" s="91"/>
      <c r="D107" s="91"/>
      <c r="E107" s="25"/>
      <c r="F107" s="25"/>
      <c r="G107" s="25"/>
      <c r="H107" s="25"/>
      <c r="I107" s="319"/>
      <c r="J107" s="372"/>
      <c r="K107" s="327"/>
      <c r="L107" s="327"/>
      <c r="M107" s="328"/>
      <c r="N107" s="330"/>
      <c r="O107" s="372"/>
      <c r="P107" s="327"/>
      <c r="Q107" s="330"/>
      <c r="R107" s="331"/>
    </row>
    <row r="108" spans="2:18" ht="6.6" customHeight="1" thickTop="1" x14ac:dyDescent="0.2">
      <c r="B108" s="94"/>
      <c r="C108" s="24"/>
      <c r="D108" s="24"/>
      <c r="E108" s="23"/>
      <c r="F108" s="23"/>
      <c r="G108" s="23"/>
      <c r="H108" s="23"/>
      <c r="I108" s="306"/>
      <c r="J108" s="386"/>
      <c r="K108" s="387"/>
      <c r="L108" s="387"/>
      <c r="M108" s="387"/>
      <c r="N108" s="392"/>
      <c r="O108" s="386"/>
      <c r="P108" s="387"/>
      <c r="Q108" s="392"/>
      <c r="R108" s="388"/>
    </row>
    <row r="109" spans="2:18" ht="16.899999999999999" customHeight="1" thickBot="1" x14ac:dyDescent="0.3">
      <c r="B109" s="206" t="s">
        <v>68</v>
      </c>
      <c r="C109" s="212">
        <f>(C103+C106)</f>
        <v>1547251.28</v>
      </c>
      <c r="D109" s="213"/>
      <c r="E109" s="214">
        <f>(E103+E106)</f>
        <v>1547251.28</v>
      </c>
      <c r="F109" s="214">
        <f>(F103+F106)</f>
        <v>1449225.6199999999</v>
      </c>
      <c r="G109" s="214">
        <f>(G103+G106)</f>
        <v>31877.75</v>
      </c>
      <c r="H109" s="214">
        <f>(H103+H106)</f>
        <v>1481103.3699999999</v>
      </c>
      <c r="I109" s="393">
        <f>(H109-E109)</f>
        <v>-66147.910000000149</v>
      </c>
      <c r="J109" s="214">
        <f>(J103+J106)</f>
        <v>1446.02</v>
      </c>
      <c r="K109" s="214">
        <f>(K103+K106)</f>
        <v>712.56</v>
      </c>
      <c r="L109" s="214">
        <f>(L103+L106)</f>
        <v>516.46</v>
      </c>
      <c r="M109" s="214">
        <f>(K109+L109)</f>
        <v>1229.02</v>
      </c>
      <c r="N109" s="394">
        <f>(M109-J109)</f>
        <v>-217</v>
      </c>
      <c r="O109" s="395">
        <f>(E109+J109)</f>
        <v>1548697.3</v>
      </c>
      <c r="P109" s="214">
        <f>(F109+K109)</f>
        <v>1449938.18</v>
      </c>
      <c r="Q109" s="394">
        <f>(P109-O109)</f>
        <v>-98759.120000000112</v>
      </c>
      <c r="R109" s="396">
        <f>(G109+L109)</f>
        <v>32394.21</v>
      </c>
    </row>
    <row r="110" spans="2:18" ht="13.5" thickTop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2:18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2:18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2:18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2:18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2:18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2:18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2:18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2:18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2:18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2:18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2:18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2:18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2:18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2:18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2:18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2:18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2:18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2:18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2:18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2:18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2:18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2:18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2:18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2:18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2:18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2:18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2:18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2:18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2:18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2:18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2:18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2:18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2:18" ht="31.9" customHeigh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2:18" ht="28.9" customHeight="1" x14ac:dyDescent="0.4">
      <c r="B144" s="607" t="s">
        <v>161</v>
      </c>
      <c r="C144" s="607"/>
      <c r="D144" s="607"/>
      <c r="E144" s="607"/>
      <c r="F144" s="607"/>
      <c r="G144" s="607"/>
      <c r="H144" s="607"/>
      <c r="I144" s="607"/>
      <c r="J144" s="607"/>
      <c r="K144" s="607"/>
      <c r="L144" s="607"/>
      <c r="M144" s="607"/>
      <c r="N144" s="607"/>
      <c r="O144" s="607"/>
      <c r="P144" s="607"/>
      <c r="Q144" s="607"/>
      <c r="R144" s="88">
        <v>3</v>
      </c>
    </row>
    <row r="145" spans="1:18" ht="1.9" customHeigh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ht="15.6" customHeight="1" x14ac:dyDescent="0.35">
      <c r="A146" s="52"/>
      <c r="B146" s="175"/>
      <c r="C146" s="116" t="s">
        <v>69</v>
      </c>
      <c r="D146" s="109"/>
      <c r="E146" s="109"/>
      <c r="F146" s="109"/>
      <c r="G146" s="109"/>
      <c r="H146" s="109"/>
      <c r="I146" s="110"/>
      <c r="J146" s="604" t="s">
        <v>70</v>
      </c>
      <c r="K146" s="605"/>
      <c r="L146" s="605"/>
      <c r="M146" s="605"/>
      <c r="N146" s="606"/>
      <c r="O146" s="605" t="s">
        <v>43</v>
      </c>
      <c r="P146" s="605"/>
      <c r="Q146" s="606"/>
      <c r="R146" s="360"/>
    </row>
    <row r="147" spans="1:18" ht="15.6" customHeight="1" x14ac:dyDescent="0.35">
      <c r="A147" s="52"/>
      <c r="B147" s="112" t="s">
        <v>0</v>
      </c>
      <c r="C147" s="4" t="s">
        <v>39</v>
      </c>
      <c r="D147" s="270"/>
      <c r="E147" s="37"/>
      <c r="F147" s="38"/>
      <c r="G147" s="270" t="s">
        <v>22</v>
      </c>
      <c r="H147" s="5"/>
      <c r="I147" s="6"/>
      <c r="J147" s="42"/>
      <c r="K147" s="39"/>
      <c r="L147" s="98"/>
      <c r="M147" s="95"/>
      <c r="N147" s="43"/>
      <c r="O147" s="30"/>
      <c r="P147" s="100"/>
      <c r="Q147" s="361"/>
      <c r="R147" s="362"/>
    </row>
    <row r="148" spans="1:18" ht="33.75" x14ac:dyDescent="0.2">
      <c r="B148" s="7"/>
      <c r="C148" s="46" t="s">
        <v>18</v>
      </c>
      <c r="D148" s="45" t="s">
        <v>19</v>
      </c>
      <c r="E148" s="47" t="s">
        <v>20</v>
      </c>
      <c r="F148" s="67" t="s">
        <v>71</v>
      </c>
      <c r="G148" s="66" t="s">
        <v>72</v>
      </c>
      <c r="H148" s="47" t="s">
        <v>1</v>
      </c>
      <c r="I148" s="48" t="s">
        <v>46</v>
      </c>
      <c r="J148" s="49" t="s">
        <v>193</v>
      </c>
      <c r="K148" s="50" t="s">
        <v>73</v>
      </c>
      <c r="L148" s="99" t="s">
        <v>74</v>
      </c>
      <c r="M148" s="96" t="s">
        <v>1</v>
      </c>
      <c r="N148" s="51" t="s">
        <v>19</v>
      </c>
      <c r="O148" s="54" t="s">
        <v>47</v>
      </c>
      <c r="P148" s="96" t="s">
        <v>75</v>
      </c>
      <c r="Q148" s="103" t="s">
        <v>46</v>
      </c>
      <c r="R148" s="149" t="s">
        <v>159</v>
      </c>
    </row>
    <row r="149" spans="1:18" x14ac:dyDescent="0.2">
      <c r="B149" s="8"/>
      <c r="C149" s="27">
        <v>1</v>
      </c>
      <c r="D149" s="28">
        <v>2</v>
      </c>
      <c r="E149" s="29" t="s">
        <v>17</v>
      </c>
      <c r="F149" s="27">
        <v>4</v>
      </c>
      <c r="G149" s="28">
        <v>5</v>
      </c>
      <c r="H149" s="29">
        <v>6</v>
      </c>
      <c r="I149" s="36" t="s">
        <v>21</v>
      </c>
      <c r="J149" s="27">
        <v>8</v>
      </c>
      <c r="K149" s="28">
        <v>9</v>
      </c>
      <c r="L149" s="28">
        <v>10</v>
      </c>
      <c r="M149" s="97" t="s">
        <v>44</v>
      </c>
      <c r="N149" s="44" t="s">
        <v>45</v>
      </c>
      <c r="O149" s="62" t="s">
        <v>50</v>
      </c>
      <c r="P149" s="105" t="s">
        <v>54</v>
      </c>
      <c r="Q149" s="150" t="s">
        <v>49</v>
      </c>
      <c r="R149" s="129" t="s">
        <v>51</v>
      </c>
    </row>
    <row r="150" spans="1:18" ht="3" customHeight="1" x14ac:dyDescent="0.25">
      <c r="B150" s="92"/>
      <c r="C150" s="397"/>
      <c r="D150" s="397"/>
      <c r="E150" s="398"/>
      <c r="F150" s="398"/>
      <c r="G150" s="398"/>
      <c r="H150" s="398"/>
      <c r="I150" s="399"/>
      <c r="J150" s="400"/>
      <c r="K150" s="401"/>
      <c r="L150" s="401"/>
      <c r="M150" s="401"/>
      <c r="N150" s="402"/>
      <c r="O150" s="40"/>
      <c r="P150" s="40"/>
      <c r="Q150" s="330"/>
      <c r="R150" s="403"/>
    </row>
    <row r="151" spans="1:18" ht="15" x14ac:dyDescent="0.25">
      <c r="B151" s="151" t="s">
        <v>76</v>
      </c>
      <c r="C151" s="56" t="s">
        <v>2</v>
      </c>
      <c r="D151" s="56"/>
      <c r="E151" s="55" t="s">
        <v>2</v>
      </c>
      <c r="F151" s="55" t="s">
        <v>2</v>
      </c>
      <c r="G151" s="55" t="s">
        <v>2</v>
      </c>
      <c r="H151" s="55" t="s">
        <v>2</v>
      </c>
      <c r="I151" s="122"/>
      <c r="J151" s="404"/>
      <c r="K151" s="405"/>
      <c r="L151" s="405"/>
      <c r="M151" s="405"/>
      <c r="N151" s="406"/>
      <c r="O151" s="407"/>
      <c r="P151" s="407"/>
      <c r="Q151" s="408"/>
      <c r="R151" s="408"/>
    </row>
    <row r="152" spans="1:18" x14ac:dyDescent="0.2">
      <c r="B152" s="152" t="s">
        <v>77</v>
      </c>
      <c r="C152" s="120"/>
      <c r="D152" s="120"/>
      <c r="E152" s="121"/>
      <c r="F152" s="121"/>
      <c r="G152" s="121"/>
      <c r="H152" s="121"/>
      <c r="I152" s="143"/>
      <c r="J152" s="372"/>
      <c r="K152" s="327"/>
      <c r="L152" s="327"/>
      <c r="M152" s="327"/>
      <c r="N152" s="329"/>
      <c r="O152" s="40"/>
      <c r="P152" s="40"/>
      <c r="Q152" s="330"/>
      <c r="R152" s="330"/>
    </row>
    <row r="153" spans="1:18" x14ac:dyDescent="0.2">
      <c r="B153" s="119" t="s">
        <v>78</v>
      </c>
      <c r="C153" s="153">
        <v>30000</v>
      </c>
      <c r="D153" s="120"/>
      <c r="E153" s="154">
        <f>(C153)</f>
        <v>30000</v>
      </c>
      <c r="F153" s="117">
        <v>8665.9</v>
      </c>
      <c r="G153" s="117">
        <v>0</v>
      </c>
      <c r="H153" s="117">
        <f>(F153+G153)</f>
        <v>8665.9</v>
      </c>
      <c r="I153" s="335">
        <f>(H153-E153)</f>
        <v>-21334.1</v>
      </c>
      <c r="J153" s="117">
        <v>0</v>
      </c>
      <c r="K153" s="144">
        <v>0</v>
      </c>
      <c r="L153" s="117">
        <v>0</v>
      </c>
      <c r="M153" s="144">
        <f>(K153+L153)</f>
        <v>0</v>
      </c>
      <c r="N153" s="296">
        <f>(M153-J153)</f>
        <v>0</v>
      </c>
      <c r="O153" s="144">
        <f t="shared" ref="O153:P158" si="24">(E153+J153)</f>
        <v>30000</v>
      </c>
      <c r="P153" s="144">
        <f>(F153+K153)</f>
        <v>8665.9</v>
      </c>
      <c r="Q153" s="296">
        <f>(P153-O153)</f>
        <v>-21334.1</v>
      </c>
      <c r="R153" s="335">
        <f>(G153+L153)</f>
        <v>0</v>
      </c>
    </row>
    <row r="154" spans="1:18" x14ac:dyDescent="0.2">
      <c r="B154" s="119" t="s">
        <v>79</v>
      </c>
      <c r="C154" s="56">
        <v>4000</v>
      </c>
      <c r="D154" s="120"/>
      <c r="E154" s="55">
        <f>(C154)</f>
        <v>4000</v>
      </c>
      <c r="F154" s="117">
        <v>3104</v>
      </c>
      <c r="G154" s="117">
        <v>0</v>
      </c>
      <c r="H154" s="117">
        <f>(F154+G154)</f>
        <v>3104</v>
      </c>
      <c r="I154" s="335">
        <f>(H154-E154)</f>
        <v>-896</v>
      </c>
      <c r="J154" s="117">
        <v>0</v>
      </c>
      <c r="K154" s="144">
        <v>0</v>
      </c>
      <c r="L154" s="117">
        <v>0</v>
      </c>
      <c r="M154" s="117">
        <f>(K154+L154)</f>
        <v>0</v>
      </c>
      <c r="N154" s="296">
        <f>(M154-J154)</f>
        <v>0</v>
      </c>
      <c r="O154" s="144">
        <f t="shared" si="24"/>
        <v>4000</v>
      </c>
      <c r="P154" s="144">
        <f t="shared" si="24"/>
        <v>3104</v>
      </c>
      <c r="Q154" s="296">
        <f>(P154-O154)</f>
        <v>-896</v>
      </c>
      <c r="R154" s="335">
        <f>(G154+L154)</f>
        <v>0</v>
      </c>
    </row>
    <row r="155" spans="1:18" x14ac:dyDescent="0.2">
      <c r="B155" s="119" t="s">
        <v>80</v>
      </c>
      <c r="C155" s="56">
        <v>75000</v>
      </c>
      <c r="D155" s="56" t="s">
        <v>2</v>
      </c>
      <c r="E155" s="55">
        <f>(C155)</f>
        <v>75000</v>
      </c>
      <c r="F155" s="117">
        <v>54274.29</v>
      </c>
      <c r="G155" s="117">
        <v>6856.4</v>
      </c>
      <c r="H155" s="117">
        <f>(F155+G155)</f>
        <v>61130.69</v>
      </c>
      <c r="I155" s="335">
        <f>(H155-E155)</f>
        <v>-13869.309999999998</v>
      </c>
      <c r="J155" s="117">
        <v>5465.6</v>
      </c>
      <c r="K155" s="144">
        <v>5465.6</v>
      </c>
      <c r="L155" s="117">
        <v>0</v>
      </c>
      <c r="M155" s="117">
        <f>(K155+L155)</f>
        <v>5465.6</v>
      </c>
      <c r="N155" s="296">
        <v>0</v>
      </c>
      <c r="O155" s="144">
        <f t="shared" si="24"/>
        <v>80465.600000000006</v>
      </c>
      <c r="P155" s="144">
        <f t="shared" si="24"/>
        <v>59739.89</v>
      </c>
      <c r="Q155" s="296">
        <f>(P155-O155)</f>
        <v>-20725.710000000006</v>
      </c>
      <c r="R155" s="335">
        <f>(G155+L155)</f>
        <v>6856.4</v>
      </c>
    </row>
    <row r="156" spans="1:18" x14ac:dyDescent="0.2">
      <c r="B156" s="119" t="s">
        <v>81</v>
      </c>
      <c r="C156" s="56">
        <v>4000</v>
      </c>
      <c r="D156" s="55"/>
      <c r="E156" s="55">
        <f>(C156)</f>
        <v>4000</v>
      </c>
      <c r="F156" s="117">
        <v>588</v>
      </c>
      <c r="G156" s="117">
        <v>0</v>
      </c>
      <c r="H156" s="117">
        <f>(F156+G156)</f>
        <v>588</v>
      </c>
      <c r="I156" s="296">
        <f>(H156-E156)</f>
        <v>-3412</v>
      </c>
      <c r="J156" s="117">
        <v>0</v>
      </c>
      <c r="K156" s="117">
        <v>0</v>
      </c>
      <c r="L156" s="117">
        <v>0</v>
      </c>
      <c r="M156" s="117">
        <f>(K156+L156)</f>
        <v>0</v>
      </c>
      <c r="N156" s="296">
        <f>(M156-J156)</f>
        <v>0</v>
      </c>
      <c r="O156" s="144">
        <f t="shared" si="24"/>
        <v>4000</v>
      </c>
      <c r="P156" s="144">
        <f t="shared" si="24"/>
        <v>588</v>
      </c>
      <c r="Q156" s="296">
        <f>(P156-O156)</f>
        <v>-3412</v>
      </c>
      <c r="R156" s="335">
        <f>(G156+L156)</f>
        <v>0</v>
      </c>
    </row>
    <row r="157" spans="1:18" ht="1.1499999999999999" customHeight="1" x14ac:dyDescent="0.2">
      <c r="B157" s="119"/>
      <c r="C157" s="145"/>
      <c r="D157" s="118"/>
      <c r="E157" s="55"/>
      <c r="F157" s="117"/>
      <c r="G157" s="155"/>
      <c r="H157" s="155"/>
      <c r="I157" s="291"/>
      <c r="J157" s="365"/>
      <c r="K157" s="155"/>
      <c r="L157" s="155"/>
      <c r="M157" s="117"/>
      <c r="N157" s="296"/>
      <c r="O157" s="156"/>
      <c r="P157" s="155"/>
      <c r="Q157" s="335"/>
      <c r="R157" s="336"/>
    </row>
    <row r="158" spans="1:18" x14ac:dyDescent="0.2">
      <c r="B158" s="256" t="s">
        <v>6</v>
      </c>
      <c r="C158" s="257">
        <f>(C153+C154+C155+C156)</f>
        <v>113000</v>
      </c>
      <c r="D158" s="257" t="s">
        <v>2</v>
      </c>
      <c r="E158" s="263">
        <f>(E153+E154+E155+E156)</f>
        <v>113000</v>
      </c>
      <c r="F158" s="263">
        <f>(F153+F154+F155+F156)</f>
        <v>66632.19</v>
      </c>
      <c r="G158" s="259">
        <f>(G153+G154+G155+G156)</f>
        <v>6856.4</v>
      </c>
      <c r="H158" s="259">
        <f>(H153+H154+H155+H156)</f>
        <v>73488.59</v>
      </c>
      <c r="I158" s="333">
        <f>(H158-E158)</f>
        <v>-39511.410000000003</v>
      </c>
      <c r="J158" s="266">
        <f>(J153+J154+J155+J156)</f>
        <v>5465.6</v>
      </c>
      <c r="K158" s="257">
        <f>(K153+K154+K155+K156)</f>
        <v>5465.6</v>
      </c>
      <c r="L158" s="257">
        <f>(L153+L154+L155+L156)</f>
        <v>0</v>
      </c>
      <c r="M158" s="263">
        <f>(M153+M154+M155+M156)</f>
        <v>5465.6</v>
      </c>
      <c r="N158" s="290">
        <f>(N153+N154+N155+N156)</f>
        <v>0</v>
      </c>
      <c r="O158" s="257">
        <f t="shared" si="24"/>
        <v>118465.60000000001</v>
      </c>
      <c r="P158" s="259">
        <f>(F158+K158)</f>
        <v>72097.790000000008</v>
      </c>
      <c r="Q158" s="290">
        <f>(P158-O158)</f>
        <v>-46367.81</v>
      </c>
      <c r="R158" s="374">
        <f>(G158+L158)</f>
        <v>6856.4</v>
      </c>
    </row>
    <row r="159" spans="1:18" ht="3.6" customHeight="1" x14ac:dyDescent="0.2">
      <c r="B159" s="119"/>
      <c r="C159" s="56"/>
      <c r="D159" s="120"/>
      <c r="E159" s="56"/>
      <c r="F159" s="144"/>
      <c r="G159" s="144"/>
      <c r="H159" s="144"/>
      <c r="I159" s="296"/>
      <c r="J159" s="144"/>
      <c r="K159" s="144"/>
      <c r="L159" s="144"/>
      <c r="M159" s="144"/>
      <c r="N159" s="296"/>
      <c r="O159" s="409"/>
      <c r="P159" s="409"/>
      <c r="Q159" s="370"/>
      <c r="R159" s="369"/>
    </row>
    <row r="160" spans="1:18" x14ac:dyDescent="0.2">
      <c r="B160" s="152" t="s">
        <v>82</v>
      </c>
      <c r="C160" s="120"/>
      <c r="D160" s="120"/>
      <c r="E160" s="121"/>
      <c r="F160" s="158"/>
      <c r="G160" s="158"/>
      <c r="H160" s="158"/>
      <c r="I160" s="410"/>
      <c r="J160" s="159"/>
      <c r="K160" s="144"/>
      <c r="L160" s="117"/>
      <c r="M160" s="144"/>
      <c r="N160" s="296"/>
      <c r="O160" s="409"/>
      <c r="P160" s="409"/>
      <c r="Q160" s="370"/>
      <c r="R160" s="369"/>
    </row>
    <row r="161" spans="2:18" x14ac:dyDescent="0.2">
      <c r="B161" s="119" t="s">
        <v>83</v>
      </c>
      <c r="C161" s="56">
        <v>30000</v>
      </c>
      <c r="D161" s="120"/>
      <c r="E161" s="55">
        <f>(C161)</f>
        <v>30000</v>
      </c>
      <c r="F161" s="117">
        <v>2536.4</v>
      </c>
      <c r="G161" s="117">
        <v>0</v>
      </c>
      <c r="H161" s="117">
        <f>(F161+G161)</f>
        <v>2536.4</v>
      </c>
      <c r="I161" s="335">
        <f>(H161-E161)</f>
        <v>-27463.599999999999</v>
      </c>
      <c r="J161" s="117">
        <v>0</v>
      </c>
      <c r="K161" s="144">
        <v>0</v>
      </c>
      <c r="L161" s="117">
        <v>0</v>
      </c>
      <c r="M161" s="117">
        <f>(K161+L161)</f>
        <v>0</v>
      </c>
      <c r="N161" s="296">
        <f>(M161-J161)</f>
        <v>0</v>
      </c>
      <c r="O161" s="144">
        <f t="shared" ref="O161:P165" si="25">(E161+J161)</f>
        <v>30000</v>
      </c>
      <c r="P161" s="144">
        <f t="shared" si="25"/>
        <v>2536.4</v>
      </c>
      <c r="Q161" s="335">
        <f>(P161-O161)</f>
        <v>-27463.599999999999</v>
      </c>
      <c r="R161" s="336">
        <f>(G161+L161)</f>
        <v>0</v>
      </c>
    </row>
    <row r="162" spans="2:18" x14ac:dyDescent="0.2">
      <c r="B162" s="119" t="s">
        <v>84</v>
      </c>
      <c r="C162" s="56">
        <v>3000</v>
      </c>
      <c r="D162" s="120"/>
      <c r="E162" s="55">
        <f>(C162)</f>
        <v>3000</v>
      </c>
      <c r="F162" s="117">
        <v>0</v>
      </c>
      <c r="G162" s="117">
        <v>0</v>
      </c>
      <c r="H162" s="117">
        <f>(F162+G162)</f>
        <v>0</v>
      </c>
      <c r="I162" s="335">
        <f>(H162-E162)</f>
        <v>-3000</v>
      </c>
      <c r="J162" s="117">
        <v>0</v>
      </c>
      <c r="K162" s="144">
        <v>0</v>
      </c>
      <c r="L162" s="117">
        <v>0</v>
      </c>
      <c r="M162" s="117">
        <f>(K162+L162)</f>
        <v>0</v>
      </c>
      <c r="N162" s="296">
        <f>(M162-J162)</f>
        <v>0</v>
      </c>
      <c r="O162" s="144">
        <f t="shared" si="25"/>
        <v>3000</v>
      </c>
      <c r="P162" s="144">
        <f t="shared" si="25"/>
        <v>0</v>
      </c>
      <c r="Q162" s="296">
        <f>(P162-O162)</f>
        <v>-3000</v>
      </c>
      <c r="R162" s="335">
        <f>(G162+L162)</f>
        <v>0</v>
      </c>
    </row>
    <row r="163" spans="2:18" x14ac:dyDescent="0.2">
      <c r="B163" s="119" t="s">
        <v>85</v>
      </c>
      <c r="C163" s="153">
        <v>0</v>
      </c>
      <c r="D163" s="121"/>
      <c r="E163" s="154">
        <f>(C163)</f>
        <v>0</v>
      </c>
      <c r="F163" s="117">
        <v>0</v>
      </c>
      <c r="G163" s="117">
        <v>0</v>
      </c>
      <c r="H163" s="117">
        <f>(F163+G163)</f>
        <v>0</v>
      </c>
      <c r="I163" s="296">
        <f>(H163-E163)</f>
        <v>0</v>
      </c>
      <c r="J163" s="117">
        <v>0</v>
      </c>
      <c r="K163" s="117">
        <v>0</v>
      </c>
      <c r="L163" s="117">
        <f>(L160+L161+L162)</f>
        <v>0</v>
      </c>
      <c r="M163" s="117">
        <f>(K163+L163)</f>
        <v>0</v>
      </c>
      <c r="N163" s="296">
        <f>(M163-J163)</f>
        <v>0</v>
      </c>
      <c r="O163" s="144">
        <f t="shared" si="25"/>
        <v>0</v>
      </c>
      <c r="P163" s="144">
        <f t="shared" si="25"/>
        <v>0</v>
      </c>
      <c r="Q163" s="296">
        <f>(P163-O163)</f>
        <v>0</v>
      </c>
      <c r="R163" s="335">
        <f>(G163+L163)</f>
        <v>0</v>
      </c>
    </row>
    <row r="164" spans="2:18" ht="1.1499999999999999" customHeight="1" x14ac:dyDescent="0.2">
      <c r="B164" s="119"/>
      <c r="C164" s="160"/>
      <c r="D164" s="161"/>
      <c r="E164" s="162"/>
      <c r="F164" s="155"/>
      <c r="G164" s="155"/>
      <c r="H164" s="155"/>
      <c r="I164" s="291"/>
      <c r="J164" s="156"/>
      <c r="K164" s="155"/>
      <c r="L164" s="155"/>
      <c r="M164" s="117"/>
      <c r="N164" s="291"/>
      <c r="O164" s="156"/>
      <c r="P164" s="155"/>
      <c r="Q164" s="291"/>
      <c r="R164" s="297"/>
    </row>
    <row r="165" spans="2:18" x14ac:dyDescent="0.2">
      <c r="B165" s="256" t="s">
        <v>9</v>
      </c>
      <c r="C165" s="266">
        <f>(C161+C162+C163)</f>
        <v>33000</v>
      </c>
      <c r="D165" s="267"/>
      <c r="E165" s="257">
        <f>(E161+E162+E163)</f>
        <v>33000</v>
      </c>
      <c r="F165" s="259">
        <f>(F161+F163)</f>
        <v>2536.4</v>
      </c>
      <c r="G165" s="263">
        <f>(G161+G162)</f>
        <v>0</v>
      </c>
      <c r="H165" s="263">
        <f>(H161+H162+H163)</f>
        <v>2536.4</v>
      </c>
      <c r="I165" s="333">
        <f>(H165-E165)</f>
        <v>-30463.599999999999</v>
      </c>
      <c r="J165" s="266">
        <f>(J161+J162+J163)</f>
        <v>0</v>
      </c>
      <c r="K165" s="257">
        <f>(K161+K162+K163)</f>
        <v>0</v>
      </c>
      <c r="L165" s="259">
        <f>(L161+L162+L163)</f>
        <v>0</v>
      </c>
      <c r="M165" s="263">
        <f>(M161+M162+M163)</f>
        <v>0</v>
      </c>
      <c r="N165" s="290">
        <f>(N161+N162+N163)</f>
        <v>0</v>
      </c>
      <c r="O165" s="268">
        <f t="shared" si="25"/>
        <v>33000</v>
      </c>
      <c r="P165" s="263">
        <f t="shared" si="25"/>
        <v>2536.4</v>
      </c>
      <c r="Q165" s="333">
        <f>(P165-O165)</f>
        <v>-30463.599999999999</v>
      </c>
      <c r="R165" s="411">
        <f>(G165+L165)</f>
        <v>0</v>
      </c>
    </row>
    <row r="166" spans="2:18" ht="3.95" customHeight="1" x14ac:dyDescent="0.2">
      <c r="B166" s="119"/>
      <c r="C166" s="56"/>
      <c r="D166" s="120"/>
      <c r="E166" s="55"/>
      <c r="F166" s="117"/>
      <c r="G166" s="117"/>
      <c r="H166" s="117"/>
      <c r="I166" s="335"/>
      <c r="J166" s="144"/>
      <c r="K166" s="144"/>
      <c r="L166" s="117"/>
      <c r="M166" s="117"/>
      <c r="N166" s="296"/>
      <c r="O166" s="409"/>
      <c r="P166" s="367"/>
      <c r="Q166" s="370"/>
      <c r="R166" s="370"/>
    </row>
    <row r="167" spans="2:18" x14ac:dyDescent="0.2">
      <c r="B167" s="163" t="s">
        <v>86</v>
      </c>
      <c r="C167" s="120"/>
      <c r="D167" s="120"/>
      <c r="E167" s="121"/>
      <c r="F167" s="158"/>
      <c r="G167" s="158"/>
      <c r="H167" s="158"/>
      <c r="I167" s="412"/>
      <c r="J167" s="158"/>
      <c r="K167" s="144"/>
      <c r="L167" s="158"/>
      <c r="M167" s="158"/>
      <c r="N167" s="410"/>
      <c r="O167" s="409"/>
      <c r="P167" s="367"/>
      <c r="Q167" s="370"/>
      <c r="R167" s="370"/>
    </row>
    <row r="168" spans="2:18" x14ac:dyDescent="0.2">
      <c r="B168" s="119" t="s">
        <v>87</v>
      </c>
      <c r="C168" s="56">
        <v>1000</v>
      </c>
      <c r="D168" s="120"/>
      <c r="E168" s="55">
        <f>(C168)</f>
        <v>1000</v>
      </c>
      <c r="F168" s="117">
        <v>0</v>
      </c>
      <c r="G168" s="117">
        <v>0</v>
      </c>
      <c r="H168" s="117">
        <f>(F168+G168)</f>
        <v>0</v>
      </c>
      <c r="I168" s="335">
        <f>(H168-E168)</f>
        <v>-1000</v>
      </c>
      <c r="J168" s="117">
        <v>0</v>
      </c>
      <c r="K168" s="144">
        <v>0</v>
      </c>
      <c r="L168" s="117">
        <v>0</v>
      </c>
      <c r="M168" s="117">
        <f>(K168+L168)</f>
        <v>0</v>
      </c>
      <c r="N168" s="296">
        <f>(M168-J168)</f>
        <v>0</v>
      </c>
      <c r="O168" s="144">
        <f t="shared" ref="O168:P171" si="26">(E168+J168)</f>
        <v>1000</v>
      </c>
      <c r="P168" s="144">
        <f t="shared" si="26"/>
        <v>0</v>
      </c>
      <c r="Q168" s="335">
        <f>(P168-O168)</f>
        <v>-1000</v>
      </c>
      <c r="R168" s="335">
        <f>(G168+L168)</f>
        <v>0</v>
      </c>
    </row>
    <row r="169" spans="2:18" x14ac:dyDescent="0.2">
      <c r="B169" s="119" t="s">
        <v>88</v>
      </c>
      <c r="C169" s="56">
        <v>2000</v>
      </c>
      <c r="D169" s="55"/>
      <c r="E169" s="55">
        <f>(C169)</f>
        <v>2000</v>
      </c>
      <c r="F169" s="117">
        <v>680.69</v>
      </c>
      <c r="G169" s="117">
        <v>0</v>
      </c>
      <c r="H169" s="117">
        <f>(F169+G169)</f>
        <v>680.69</v>
      </c>
      <c r="I169" s="296">
        <f>(H169-E169)</f>
        <v>-1319.31</v>
      </c>
      <c r="J169" s="117">
        <v>0</v>
      </c>
      <c r="K169" s="117">
        <v>0</v>
      </c>
      <c r="L169" s="117">
        <v>0</v>
      </c>
      <c r="M169" s="117">
        <f>(K169+L169)</f>
        <v>0</v>
      </c>
      <c r="N169" s="296">
        <f>(M169-J169)</f>
        <v>0</v>
      </c>
      <c r="O169" s="144">
        <f t="shared" si="26"/>
        <v>2000</v>
      </c>
      <c r="P169" s="117">
        <f t="shared" si="26"/>
        <v>680.69</v>
      </c>
      <c r="Q169" s="296">
        <f>(P169-O169)</f>
        <v>-1319.31</v>
      </c>
      <c r="R169" s="335">
        <f>(G169+L169)</f>
        <v>0</v>
      </c>
    </row>
    <row r="170" spans="2:18" ht="1.1499999999999999" customHeight="1" x14ac:dyDescent="0.2">
      <c r="B170" s="119"/>
      <c r="C170" s="145"/>
      <c r="D170" s="55"/>
      <c r="E170" s="55"/>
      <c r="F170" s="117"/>
      <c r="G170" s="117"/>
      <c r="H170" s="117"/>
      <c r="I170" s="291"/>
      <c r="J170" s="365"/>
      <c r="K170" s="155"/>
      <c r="L170" s="155"/>
      <c r="M170" s="155"/>
      <c r="N170" s="291"/>
      <c r="O170" s="156"/>
      <c r="P170" s="144"/>
      <c r="Q170" s="291"/>
      <c r="R170" s="297"/>
    </row>
    <row r="171" spans="2:18" x14ac:dyDescent="0.2">
      <c r="B171" s="256" t="s">
        <v>10</v>
      </c>
      <c r="C171" s="257">
        <f>(C168+C169)</f>
        <v>3000</v>
      </c>
      <c r="D171" s="263"/>
      <c r="E171" s="263">
        <f>(E168+E169)</f>
        <v>3000</v>
      </c>
      <c r="F171" s="263">
        <f>(F168+F169)</f>
        <v>680.69</v>
      </c>
      <c r="G171" s="263">
        <f>(G168+G169)</f>
        <v>0</v>
      </c>
      <c r="H171" s="263">
        <f>(H168+H169)</f>
        <v>680.69</v>
      </c>
      <c r="I171" s="333">
        <f>(H171-E171)</f>
        <v>-2319.31</v>
      </c>
      <c r="J171" s="266">
        <f>(J168+J169)</f>
        <v>0</v>
      </c>
      <c r="K171" s="257">
        <f>(K168+K169)</f>
        <v>0</v>
      </c>
      <c r="L171" s="259">
        <f>(L168+L169)</f>
        <v>0</v>
      </c>
      <c r="M171" s="259">
        <f>(M168+M169)</f>
        <v>0</v>
      </c>
      <c r="N171" s="278">
        <f>(N168+N169)</f>
        <v>0</v>
      </c>
      <c r="O171" s="268">
        <f t="shared" si="26"/>
        <v>3000</v>
      </c>
      <c r="P171" s="263">
        <f t="shared" si="26"/>
        <v>680.69</v>
      </c>
      <c r="Q171" s="333">
        <f>(P171-O171)</f>
        <v>-2319.31</v>
      </c>
      <c r="R171" s="333">
        <f>(G171+L171)</f>
        <v>0</v>
      </c>
    </row>
    <row r="172" spans="2:18" ht="3.6" customHeight="1" x14ac:dyDescent="0.2">
      <c r="B172" s="119"/>
      <c r="C172" s="56"/>
      <c r="D172" s="120"/>
      <c r="E172" s="55"/>
      <c r="F172" s="117"/>
      <c r="G172" s="117"/>
      <c r="H172" s="117"/>
      <c r="I172" s="335"/>
      <c r="J172" s="144"/>
      <c r="K172" s="144"/>
      <c r="L172" s="117"/>
      <c r="M172" s="117"/>
      <c r="N172" s="296"/>
      <c r="O172" s="413"/>
      <c r="P172" s="409"/>
      <c r="Q172" s="370"/>
      <c r="R172" s="370"/>
    </row>
    <row r="173" spans="2:18" x14ac:dyDescent="0.2">
      <c r="B173" s="152" t="s">
        <v>89</v>
      </c>
      <c r="C173" s="120"/>
      <c r="D173" s="120"/>
      <c r="E173" s="121"/>
      <c r="F173" s="158"/>
      <c r="G173" s="158"/>
      <c r="H173" s="158"/>
      <c r="I173" s="412"/>
      <c r="J173" s="158"/>
      <c r="K173" s="144"/>
      <c r="L173" s="158"/>
      <c r="M173" s="158"/>
      <c r="N173" s="410"/>
      <c r="O173" s="413"/>
      <c r="P173" s="409"/>
      <c r="Q173" s="370"/>
      <c r="R173" s="370"/>
    </row>
    <row r="174" spans="2:18" x14ac:dyDescent="0.2">
      <c r="B174" s="119" t="s">
        <v>90</v>
      </c>
      <c r="C174" s="56">
        <v>15000</v>
      </c>
      <c r="D174" s="120"/>
      <c r="E174" s="55">
        <f t="shared" ref="E174:E179" si="27">(C174)</f>
        <v>15000</v>
      </c>
      <c r="F174" s="117">
        <v>10119.27</v>
      </c>
      <c r="G174" s="117">
        <v>0</v>
      </c>
      <c r="H174" s="117">
        <f t="shared" ref="H174:H179" si="28">(F174+G174)</f>
        <v>10119.27</v>
      </c>
      <c r="I174" s="335">
        <f t="shared" ref="I174:I181" si="29">(H174-E174)</f>
        <v>-4880.7299999999996</v>
      </c>
      <c r="J174" s="117">
        <v>0</v>
      </c>
      <c r="K174" s="144">
        <v>0</v>
      </c>
      <c r="L174" s="117">
        <v>0</v>
      </c>
      <c r="M174" s="117">
        <f t="shared" ref="M174:M179" si="30">(K174+L174)</f>
        <v>0</v>
      </c>
      <c r="N174" s="296">
        <f t="shared" ref="N174:N179" si="31">(M174-J174)</f>
        <v>0</v>
      </c>
      <c r="O174" s="144">
        <f t="shared" ref="O174:P181" si="32">(E174+J174)</f>
        <v>15000</v>
      </c>
      <c r="P174" s="144">
        <f t="shared" si="32"/>
        <v>10119.27</v>
      </c>
      <c r="Q174" s="335">
        <f t="shared" ref="Q174:Q179" si="33">(P174-O174)</f>
        <v>-4880.7299999999996</v>
      </c>
      <c r="R174" s="335">
        <f t="shared" ref="R174:R181" si="34">(G174+L174)</f>
        <v>0</v>
      </c>
    </row>
    <row r="175" spans="2:18" x14ac:dyDescent="0.2">
      <c r="B175" s="119" t="s">
        <v>91</v>
      </c>
      <c r="C175" s="56">
        <v>6000</v>
      </c>
      <c r="D175" s="120"/>
      <c r="E175" s="55">
        <f>(C175)</f>
        <v>6000</v>
      </c>
      <c r="F175" s="117">
        <v>1943.42</v>
      </c>
      <c r="G175" s="117">
        <v>0</v>
      </c>
      <c r="H175" s="117">
        <f t="shared" si="28"/>
        <v>1943.42</v>
      </c>
      <c r="I175" s="335">
        <f t="shared" si="29"/>
        <v>-4056.58</v>
      </c>
      <c r="J175" s="117">
        <v>0</v>
      </c>
      <c r="K175" s="144">
        <v>0</v>
      </c>
      <c r="L175" s="117">
        <v>0</v>
      </c>
      <c r="M175" s="117">
        <f t="shared" si="30"/>
        <v>0</v>
      </c>
      <c r="N175" s="296">
        <f t="shared" si="31"/>
        <v>0</v>
      </c>
      <c r="O175" s="144">
        <f t="shared" si="32"/>
        <v>6000</v>
      </c>
      <c r="P175" s="144">
        <f t="shared" si="32"/>
        <v>1943.42</v>
      </c>
      <c r="Q175" s="335">
        <f t="shared" si="33"/>
        <v>-4056.58</v>
      </c>
      <c r="R175" s="335">
        <f t="shared" si="34"/>
        <v>0</v>
      </c>
    </row>
    <row r="176" spans="2:18" x14ac:dyDescent="0.2">
      <c r="B176" s="119" t="s">
        <v>92</v>
      </c>
      <c r="C176" s="56">
        <v>2500</v>
      </c>
      <c r="D176" s="120"/>
      <c r="E176" s="55">
        <f t="shared" si="27"/>
        <v>2500</v>
      </c>
      <c r="F176" s="117">
        <v>617.69000000000005</v>
      </c>
      <c r="G176" s="117">
        <v>0</v>
      </c>
      <c r="H176" s="117">
        <f t="shared" si="28"/>
        <v>617.69000000000005</v>
      </c>
      <c r="I176" s="335">
        <f t="shared" si="29"/>
        <v>-1882.31</v>
      </c>
      <c r="J176" s="117">
        <v>0</v>
      </c>
      <c r="K176" s="144">
        <v>0</v>
      </c>
      <c r="L176" s="117">
        <v>0</v>
      </c>
      <c r="M176" s="117">
        <f t="shared" si="30"/>
        <v>0</v>
      </c>
      <c r="N176" s="296">
        <f t="shared" si="31"/>
        <v>0</v>
      </c>
      <c r="O176" s="144">
        <f t="shared" si="32"/>
        <v>2500</v>
      </c>
      <c r="P176" s="144">
        <f t="shared" si="32"/>
        <v>617.69000000000005</v>
      </c>
      <c r="Q176" s="335">
        <f t="shared" si="33"/>
        <v>-1882.31</v>
      </c>
      <c r="R176" s="335">
        <f t="shared" si="34"/>
        <v>0</v>
      </c>
    </row>
    <row r="177" spans="2:18" x14ac:dyDescent="0.2">
      <c r="B177" s="119" t="s">
        <v>93</v>
      </c>
      <c r="C177" s="56">
        <v>2500</v>
      </c>
      <c r="D177" s="120"/>
      <c r="E177" s="55">
        <f t="shared" si="27"/>
        <v>2500</v>
      </c>
      <c r="F177" s="117">
        <v>534.55999999999995</v>
      </c>
      <c r="G177" s="117">
        <v>0</v>
      </c>
      <c r="H177" s="117">
        <f t="shared" si="28"/>
        <v>534.55999999999995</v>
      </c>
      <c r="I177" s="335">
        <f t="shared" si="29"/>
        <v>-1965.44</v>
      </c>
      <c r="J177" s="117">
        <v>0</v>
      </c>
      <c r="K177" s="144">
        <v>0</v>
      </c>
      <c r="L177" s="117">
        <v>0</v>
      </c>
      <c r="M177" s="117">
        <f t="shared" si="30"/>
        <v>0</v>
      </c>
      <c r="N177" s="296">
        <f t="shared" si="31"/>
        <v>0</v>
      </c>
      <c r="O177" s="144">
        <f t="shared" si="32"/>
        <v>2500</v>
      </c>
      <c r="P177" s="144">
        <f t="shared" si="32"/>
        <v>534.55999999999995</v>
      </c>
      <c r="Q177" s="335">
        <f t="shared" si="33"/>
        <v>-1965.44</v>
      </c>
      <c r="R177" s="335">
        <f t="shared" si="34"/>
        <v>0</v>
      </c>
    </row>
    <row r="178" spans="2:18" x14ac:dyDescent="0.2">
      <c r="B178" s="119" t="s">
        <v>94</v>
      </c>
      <c r="C178" s="56">
        <v>2500</v>
      </c>
      <c r="D178" s="120"/>
      <c r="E178" s="55">
        <f t="shared" si="27"/>
        <v>2500</v>
      </c>
      <c r="F178" s="117">
        <v>0</v>
      </c>
      <c r="G178" s="117">
        <v>0</v>
      </c>
      <c r="H178" s="117">
        <f t="shared" si="28"/>
        <v>0</v>
      </c>
      <c r="I178" s="335">
        <f t="shared" si="29"/>
        <v>-2500</v>
      </c>
      <c r="J178" s="117">
        <v>0</v>
      </c>
      <c r="K178" s="144">
        <v>0</v>
      </c>
      <c r="L178" s="117">
        <v>0</v>
      </c>
      <c r="M178" s="117">
        <f t="shared" si="30"/>
        <v>0</v>
      </c>
      <c r="N178" s="296">
        <f t="shared" si="31"/>
        <v>0</v>
      </c>
      <c r="O178" s="144">
        <f t="shared" si="32"/>
        <v>2500</v>
      </c>
      <c r="P178" s="144">
        <f t="shared" si="32"/>
        <v>0</v>
      </c>
      <c r="Q178" s="335">
        <f t="shared" si="33"/>
        <v>-2500</v>
      </c>
      <c r="R178" s="335">
        <f t="shared" si="34"/>
        <v>0</v>
      </c>
    </row>
    <row r="179" spans="2:18" x14ac:dyDescent="0.2">
      <c r="B179" s="119" t="s">
        <v>95</v>
      </c>
      <c r="C179" s="142">
        <v>9000</v>
      </c>
      <c r="D179" s="121"/>
      <c r="E179" s="55">
        <f t="shared" si="27"/>
        <v>9000</v>
      </c>
      <c r="F179" s="117">
        <v>5260</v>
      </c>
      <c r="G179" s="117">
        <v>460</v>
      </c>
      <c r="H179" s="117">
        <f t="shared" si="28"/>
        <v>5720</v>
      </c>
      <c r="I179" s="296">
        <f t="shared" si="29"/>
        <v>-3280</v>
      </c>
      <c r="J179" s="117">
        <v>460</v>
      </c>
      <c r="K179" s="117">
        <v>460</v>
      </c>
      <c r="L179" s="117">
        <v>0</v>
      </c>
      <c r="M179" s="117">
        <f t="shared" si="30"/>
        <v>460</v>
      </c>
      <c r="N179" s="296">
        <f t="shared" si="31"/>
        <v>0</v>
      </c>
      <c r="O179" s="144">
        <f t="shared" si="32"/>
        <v>9460</v>
      </c>
      <c r="P179" s="144">
        <f t="shared" si="32"/>
        <v>5720</v>
      </c>
      <c r="Q179" s="296">
        <f t="shared" si="33"/>
        <v>-3740</v>
      </c>
      <c r="R179" s="335">
        <f t="shared" si="34"/>
        <v>460</v>
      </c>
    </row>
    <row r="180" spans="2:18" ht="1.9" customHeight="1" x14ac:dyDescent="0.2">
      <c r="B180" s="119"/>
      <c r="C180" s="145"/>
      <c r="D180" s="164"/>
      <c r="E180" s="118"/>
      <c r="F180" s="155"/>
      <c r="G180" s="155"/>
      <c r="H180" s="155"/>
      <c r="I180" s="291"/>
      <c r="J180" s="156"/>
      <c r="K180" s="155"/>
      <c r="L180" s="155"/>
      <c r="M180" s="155"/>
      <c r="N180" s="291"/>
      <c r="O180" s="156"/>
      <c r="P180" s="155"/>
      <c r="Q180" s="291"/>
      <c r="R180" s="297"/>
    </row>
    <row r="181" spans="2:18" x14ac:dyDescent="0.2">
      <c r="B181" s="256" t="s">
        <v>13</v>
      </c>
      <c r="C181" s="257">
        <f>(C174+C175+C176+C177+C178+C179)</f>
        <v>37500</v>
      </c>
      <c r="D181" s="258"/>
      <c r="E181" s="257">
        <f>(E174+E175+E176+E177+E178+E179)</f>
        <v>37500</v>
      </c>
      <c r="F181" s="259">
        <f>(F174+F175+F176+F177+F178+F179)</f>
        <v>18474.940000000002</v>
      </c>
      <c r="G181" s="259">
        <f>(G174+G175+G176+G177+G178+G179)</f>
        <v>460</v>
      </c>
      <c r="H181" s="259">
        <f>(H174+H175+H176+H177+H178+H179)</f>
        <v>18934.940000000002</v>
      </c>
      <c r="I181" s="333">
        <f t="shared" si="29"/>
        <v>-18565.059999999998</v>
      </c>
      <c r="J181" s="257">
        <f>(J174+J175+J176+J177+J178+J179)</f>
        <v>460</v>
      </c>
      <c r="K181" s="257">
        <f>(K174+K175+K176+K177+K178+K179)</f>
        <v>460</v>
      </c>
      <c r="L181" s="257">
        <f>(L174+L175+L176+L177+L178+L179)</f>
        <v>0</v>
      </c>
      <c r="M181" s="259">
        <f>(M174+M175+M176+M177+M178+M179)</f>
        <v>460</v>
      </c>
      <c r="N181" s="278">
        <f>(N174+N175+N176+N177+N178+N179)</f>
        <v>0</v>
      </c>
      <c r="O181" s="268">
        <f t="shared" si="32"/>
        <v>37960</v>
      </c>
      <c r="P181" s="259">
        <f>(F181+K181)</f>
        <v>18934.940000000002</v>
      </c>
      <c r="Q181" s="333">
        <f>(P181-O181)</f>
        <v>-19025.059999999998</v>
      </c>
      <c r="R181" s="333">
        <f t="shared" si="34"/>
        <v>460</v>
      </c>
    </row>
    <row r="182" spans="2:18" ht="3.6" customHeight="1" x14ac:dyDescent="0.2">
      <c r="B182" s="119"/>
      <c r="C182" s="60"/>
      <c r="D182" s="60"/>
      <c r="E182" s="57"/>
      <c r="F182" s="165"/>
      <c r="G182" s="165"/>
      <c r="H182" s="165"/>
      <c r="I182" s="414"/>
      <c r="J182" s="415"/>
      <c r="K182" s="416"/>
      <c r="L182" s="415"/>
      <c r="M182" s="415"/>
      <c r="N182" s="417"/>
      <c r="O182" s="413"/>
      <c r="P182" s="413"/>
      <c r="Q182" s="370"/>
      <c r="R182" s="369"/>
    </row>
    <row r="183" spans="2:18" x14ac:dyDescent="0.2">
      <c r="B183" s="152" t="s">
        <v>96</v>
      </c>
      <c r="C183" s="159"/>
      <c r="D183" s="159"/>
      <c r="E183" s="158"/>
      <c r="F183" s="158"/>
      <c r="G183" s="158"/>
      <c r="H183" s="158"/>
      <c r="I183" s="412"/>
      <c r="J183" s="158"/>
      <c r="K183" s="144"/>
      <c r="L183" s="158"/>
      <c r="M183" s="158"/>
      <c r="N183" s="410"/>
      <c r="O183" s="413"/>
      <c r="P183" s="413"/>
      <c r="Q183" s="370"/>
      <c r="R183" s="369"/>
    </row>
    <row r="184" spans="2:18" x14ac:dyDescent="0.2">
      <c r="B184" s="119" t="s">
        <v>97</v>
      </c>
      <c r="C184" s="144">
        <v>10000</v>
      </c>
      <c r="D184" s="159"/>
      <c r="E184" s="117">
        <f>(C184)</f>
        <v>10000</v>
      </c>
      <c r="F184" s="117">
        <v>4785.25</v>
      </c>
      <c r="G184" s="117">
        <v>0</v>
      </c>
      <c r="H184" s="117">
        <f>(F184+G184)</f>
        <v>4785.25</v>
      </c>
      <c r="I184" s="335">
        <f>(H184-E184)</f>
        <v>-5214.75</v>
      </c>
      <c r="J184" s="117">
        <v>0</v>
      </c>
      <c r="K184" s="144">
        <v>0</v>
      </c>
      <c r="L184" s="117">
        <v>0</v>
      </c>
      <c r="M184" s="117">
        <f>(K184+L184)</f>
        <v>0</v>
      </c>
      <c r="N184" s="296">
        <f>(M184-J184)</f>
        <v>0</v>
      </c>
      <c r="O184" s="144">
        <f t="shared" ref="O184:P188" si="35">(E184+J184)</f>
        <v>10000</v>
      </c>
      <c r="P184" s="144">
        <f t="shared" si="35"/>
        <v>4785.25</v>
      </c>
      <c r="Q184" s="335">
        <f>(P184-O184)</f>
        <v>-5214.75</v>
      </c>
      <c r="R184" s="335">
        <f t="shared" ref="R184:R190" si="36">(G184+L184)</f>
        <v>0</v>
      </c>
    </row>
    <row r="185" spans="2:18" x14ac:dyDescent="0.2">
      <c r="B185" s="119" t="s">
        <v>98</v>
      </c>
      <c r="C185" s="144">
        <v>24500</v>
      </c>
      <c r="D185" s="458">
        <v>3200</v>
      </c>
      <c r="E185" s="117">
        <f>C185+D185</f>
        <v>27700</v>
      </c>
      <c r="F185" s="117">
        <v>27689.54</v>
      </c>
      <c r="G185" s="117">
        <v>0</v>
      </c>
      <c r="H185" s="117">
        <f>(F185+G185)</f>
        <v>27689.54</v>
      </c>
      <c r="I185" s="335">
        <f>(H185-E185)</f>
        <v>-10.459999999999127</v>
      </c>
      <c r="J185" s="117">
        <v>0</v>
      </c>
      <c r="K185" s="117">
        <v>0</v>
      </c>
      <c r="L185" s="418">
        <v>0</v>
      </c>
      <c r="M185" s="144">
        <f>(K185+L185)</f>
        <v>0</v>
      </c>
      <c r="N185" s="296">
        <f>(M185-J185)</f>
        <v>0</v>
      </c>
      <c r="O185" s="144">
        <f t="shared" si="35"/>
        <v>27700</v>
      </c>
      <c r="P185" s="144">
        <f t="shared" si="35"/>
        <v>27689.54</v>
      </c>
      <c r="Q185" s="335">
        <f>(P185-O185)</f>
        <v>-10.459999999999127</v>
      </c>
      <c r="R185" s="335">
        <f t="shared" si="36"/>
        <v>0</v>
      </c>
    </row>
    <row r="186" spans="2:18" x14ac:dyDescent="0.2">
      <c r="B186" s="119" t="s">
        <v>99</v>
      </c>
      <c r="C186" s="144">
        <v>33000</v>
      </c>
      <c r="D186" s="144" t="s">
        <v>2</v>
      </c>
      <c r="E186" s="117">
        <f>(C186)</f>
        <v>33000</v>
      </c>
      <c r="F186" s="117">
        <v>12388.14</v>
      </c>
      <c r="G186" s="117">
        <v>120.05</v>
      </c>
      <c r="H186" s="117">
        <f>(F186+G186)</f>
        <v>12508.189999999999</v>
      </c>
      <c r="I186" s="335">
        <f>(H186-E186)</f>
        <v>-20491.810000000001</v>
      </c>
      <c r="J186" s="117">
        <v>52.7</v>
      </c>
      <c r="K186" s="144">
        <v>52.7</v>
      </c>
      <c r="L186" s="117">
        <v>0</v>
      </c>
      <c r="M186" s="117">
        <f>(K186+L186)</f>
        <v>52.7</v>
      </c>
      <c r="N186" s="296">
        <f>(M186-J186)</f>
        <v>0</v>
      </c>
      <c r="O186" s="144">
        <f t="shared" si="35"/>
        <v>33052.699999999997</v>
      </c>
      <c r="P186" s="144">
        <f t="shared" si="35"/>
        <v>12440.84</v>
      </c>
      <c r="Q186" s="335">
        <f>(P186-O186)</f>
        <v>-20611.859999999997</v>
      </c>
      <c r="R186" s="335">
        <f t="shared" si="36"/>
        <v>120.05</v>
      </c>
    </row>
    <row r="187" spans="2:18" x14ac:dyDescent="0.2">
      <c r="B187" s="171" t="s">
        <v>100</v>
      </c>
      <c r="C187" s="144">
        <v>6000</v>
      </c>
      <c r="D187" s="144"/>
      <c r="E187" s="117">
        <f>(C187)</f>
        <v>6000</v>
      </c>
      <c r="F187" s="117">
        <v>3927.92</v>
      </c>
      <c r="G187" s="117">
        <v>434.03</v>
      </c>
      <c r="H187" s="117">
        <f>(F187+G187)</f>
        <v>4361.95</v>
      </c>
      <c r="I187" s="335">
        <f>(H187-E187)</f>
        <v>-1638.0500000000002</v>
      </c>
      <c r="J187" s="117">
        <v>569.57000000000005</v>
      </c>
      <c r="K187" s="144">
        <v>569.57000000000005</v>
      </c>
      <c r="L187" s="117">
        <v>0</v>
      </c>
      <c r="M187" s="117">
        <f>(K187+L187)</f>
        <v>569.57000000000005</v>
      </c>
      <c r="N187" s="296">
        <f>(M187-J187)</f>
        <v>0</v>
      </c>
      <c r="O187" s="144">
        <f t="shared" si="35"/>
        <v>6569.57</v>
      </c>
      <c r="P187" s="144">
        <f t="shared" si="35"/>
        <v>4497.49</v>
      </c>
      <c r="Q187" s="335">
        <f>(P187-O187)</f>
        <v>-2072.08</v>
      </c>
      <c r="R187" s="335">
        <f t="shared" si="36"/>
        <v>434.03</v>
      </c>
    </row>
    <row r="188" spans="2:18" x14ac:dyDescent="0.2">
      <c r="B188" s="119" t="s">
        <v>101</v>
      </c>
      <c r="C188" s="166">
        <v>0</v>
      </c>
      <c r="D188" s="117"/>
      <c r="E188" s="167">
        <v>0</v>
      </c>
      <c r="F188" s="117">
        <v>0</v>
      </c>
      <c r="G188" s="117">
        <v>0</v>
      </c>
      <c r="H188" s="117">
        <f>(F188+G188)</f>
        <v>0</v>
      </c>
      <c r="I188" s="335">
        <f>(H188-E188)</f>
        <v>0</v>
      </c>
      <c r="J188" s="167">
        <v>0</v>
      </c>
      <c r="K188" s="117">
        <v>0</v>
      </c>
      <c r="L188" s="167">
        <v>0</v>
      </c>
      <c r="M188" s="117">
        <f>(K188+L188)</f>
        <v>0</v>
      </c>
      <c r="N188" s="296">
        <f>(M188-J188)</f>
        <v>0</v>
      </c>
      <c r="O188" s="144">
        <f t="shared" si="35"/>
        <v>0</v>
      </c>
      <c r="P188" s="144">
        <f t="shared" si="35"/>
        <v>0</v>
      </c>
      <c r="Q188" s="296">
        <f>(P188-O188)</f>
        <v>0</v>
      </c>
      <c r="R188" s="336">
        <f t="shared" si="36"/>
        <v>0</v>
      </c>
    </row>
    <row r="189" spans="2:18" ht="1.1499999999999999" customHeight="1" x14ac:dyDescent="0.2">
      <c r="B189" s="119"/>
      <c r="C189" s="168"/>
      <c r="D189" s="155"/>
      <c r="E189" s="169"/>
      <c r="F189" s="155"/>
      <c r="G189" s="117"/>
      <c r="H189" s="117"/>
      <c r="I189" s="291"/>
      <c r="J189" s="419"/>
      <c r="K189" s="117"/>
      <c r="L189" s="169"/>
      <c r="M189" s="117"/>
      <c r="N189" s="296"/>
      <c r="O189" s="144"/>
      <c r="P189" s="144"/>
      <c r="Q189" s="291"/>
      <c r="R189" s="297"/>
    </row>
    <row r="190" spans="2:18" x14ac:dyDescent="0.2">
      <c r="B190" s="256" t="s">
        <v>56</v>
      </c>
      <c r="C190" s="257">
        <f>(C184+C185+C186+C187+C188)</f>
        <v>73500</v>
      </c>
      <c r="D190" s="257">
        <f>SUM(D184:D189)</f>
        <v>3200</v>
      </c>
      <c r="E190" s="257">
        <f>(E184+E185+E186+E187+E188)</f>
        <v>76700</v>
      </c>
      <c r="F190" s="259">
        <f>(F184+F185+F186+F187+F188)</f>
        <v>48790.85</v>
      </c>
      <c r="G190" s="263">
        <f>(G184+G185+G186+G187+G188)</f>
        <v>554.07999999999993</v>
      </c>
      <c r="H190" s="263">
        <f>(H184+H185+H186+H187+H188)</f>
        <v>49344.929999999993</v>
      </c>
      <c r="I190" s="333">
        <f>(H190-E190)</f>
        <v>-27355.070000000007</v>
      </c>
      <c r="J190" s="266">
        <f>(J184+J185+J186+J187+J188)</f>
        <v>622.2700000000001</v>
      </c>
      <c r="K190" s="263">
        <f>(K184+K185+K186+K187+K188)</f>
        <v>622.2700000000001</v>
      </c>
      <c r="L190" s="257">
        <f>(L184+L185+L186+L187)</f>
        <v>0</v>
      </c>
      <c r="M190" s="263">
        <f>(M184+M185+M186+M187+M188)</f>
        <v>622.2700000000001</v>
      </c>
      <c r="N190" s="290">
        <f>(N184+N185+N186+N187+N188)</f>
        <v>0</v>
      </c>
      <c r="O190" s="268">
        <f>(E190+J190)</f>
        <v>77322.27</v>
      </c>
      <c r="P190" s="263">
        <f>(F190+K190)</f>
        <v>49413.119999999995</v>
      </c>
      <c r="Q190" s="333">
        <f>(P190-O190)</f>
        <v>-27909.150000000009</v>
      </c>
      <c r="R190" s="333">
        <f t="shared" si="36"/>
        <v>554.07999999999993</v>
      </c>
    </row>
    <row r="191" spans="2:18" ht="3.95" customHeight="1" x14ac:dyDescent="0.2">
      <c r="B191" s="119"/>
      <c r="C191" s="144"/>
      <c r="D191" s="144"/>
      <c r="E191" s="144"/>
      <c r="F191" s="117"/>
      <c r="G191" s="117"/>
      <c r="H191" s="117"/>
      <c r="I191" s="335"/>
      <c r="J191" s="144"/>
      <c r="K191" s="144"/>
      <c r="L191" s="144"/>
      <c r="M191" s="117"/>
      <c r="N191" s="296"/>
      <c r="O191" s="144"/>
      <c r="P191" s="117"/>
      <c r="Q191" s="335"/>
      <c r="R191" s="335"/>
    </row>
    <row r="192" spans="2:18" x14ac:dyDescent="0.2">
      <c r="B192" s="152" t="s">
        <v>102</v>
      </c>
      <c r="C192" s="159"/>
      <c r="D192" s="159"/>
      <c r="E192" s="158"/>
      <c r="F192" s="158"/>
      <c r="G192" s="158"/>
      <c r="H192" s="158"/>
      <c r="I192" s="412"/>
      <c r="J192" s="144"/>
      <c r="K192" s="144"/>
      <c r="L192" s="144"/>
      <c r="M192" s="117"/>
      <c r="N192" s="296"/>
      <c r="O192" s="144"/>
      <c r="P192" s="117"/>
      <c r="Q192" s="335"/>
      <c r="R192" s="335"/>
    </row>
    <row r="193" spans="2:18" x14ac:dyDescent="0.2">
      <c r="B193" s="119" t="s">
        <v>103</v>
      </c>
      <c r="C193" s="144">
        <v>110000</v>
      </c>
      <c r="D193" s="159"/>
      <c r="E193" s="117">
        <f t="shared" ref="E193:E199" si="37">(C193)</f>
        <v>110000</v>
      </c>
      <c r="F193" s="117">
        <v>100218.42</v>
      </c>
      <c r="G193" s="117">
        <v>0</v>
      </c>
      <c r="H193" s="117">
        <f>(F193+G193)</f>
        <v>100218.42</v>
      </c>
      <c r="I193" s="335">
        <f t="shared" ref="I193:I199" si="38">(H193-E193)</f>
        <v>-9781.5800000000017</v>
      </c>
      <c r="J193" s="117">
        <v>0</v>
      </c>
      <c r="K193" s="144">
        <v>0</v>
      </c>
      <c r="L193" s="117">
        <v>0</v>
      </c>
      <c r="M193" s="117">
        <f>(K193+L193)</f>
        <v>0</v>
      </c>
      <c r="N193" s="296">
        <f>(M193-J193)</f>
        <v>0</v>
      </c>
      <c r="O193" s="144">
        <f t="shared" ref="O193:P199" si="39">(E193+J193)</f>
        <v>110000</v>
      </c>
      <c r="P193" s="144">
        <f t="shared" si="39"/>
        <v>100218.42</v>
      </c>
      <c r="Q193" s="296">
        <f t="shared" ref="Q193:Q199" si="40">(P193-O193)</f>
        <v>-9781.5800000000017</v>
      </c>
      <c r="R193" s="335">
        <f t="shared" ref="R193:R199" si="41">(G193+L193)</f>
        <v>0</v>
      </c>
    </row>
    <row r="194" spans="2:18" x14ac:dyDescent="0.2">
      <c r="B194" s="119" t="s">
        <v>104</v>
      </c>
      <c r="C194" s="144">
        <v>40000</v>
      </c>
      <c r="D194" s="159"/>
      <c r="E194" s="117">
        <f t="shared" si="37"/>
        <v>40000</v>
      </c>
      <c r="F194" s="117">
        <v>33137.440000000002</v>
      </c>
      <c r="G194" s="117">
        <v>0</v>
      </c>
      <c r="H194" s="117">
        <f>(F194+G194)</f>
        <v>33137.440000000002</v>
      </c>
      <c r="I194" s="335">
        <f t="shared" si="38"/>
        <v>-6862.5599999999977</v>
      </c>
      <c r="J194" s="117">
        <v>0</v>
      </c>
      <c r="K194" s="144">
        <v>0</v>
      </c>
      <c r="L194" s="117">
        <v>0</v>
      </c>
      <c r="M194" s="117">
        <f>(K194+L194)</f>
        <v>0</v>
      </c>
      <c r="N194" s="296">
        <f>(M194-J194)</f>
        <v>0</v>
      </c>
      <c r="O194" s="144">
        <f t="shared" si="39"/>
        <v>40000</v>
      </c>
      <c r="P194" s="144">
        <f t="shared" si="39"/>
        <v>33137.440000000002</v>
      </c>
      <c r="Q194" s="296">
        <f t="shared" si="40"/>
        <v>-6862.5599999999977</v>
      </c>
      <c r="R194" s="335">
        <f t="shared" si="41"/>
        <v>0</v>
      </c>
    </row>
    <row r="195" spans="2:18" x14ac:dyDescent="0.2">
      <c r="B195" s="119" t="s">
        <v>105</v>
      </c>
      <c r="C195" s="144">
        <v>5500</v>
      </c>
      <c r="D195" s="159"/>
      <c r="E195" s="117">
        <f t="shared" si="37"/>
        <v>5500</v>
      </c>
      <c r="F195" s="117">
        <v>5066.88</v>
      </c>
      <c r="G195" s="117">
        <v>0</v>
      </c>
      <c r="H195" s="117">
        <f>(F195+G195)</f>
        <v>5066.88</v>
      </c>
      <c r="I195" s="335">
        <f t="shared" si="38"/>
        <v>-433.11999999999989</v>
      </c>
      <c r="J195" s="117">
        <v>0</v>
      </c>
      <c r="K195" s="144">
        <v>0</v>
      </c>
      <c r="L195" s="117">
        <v>0</v>
      </c>
      <c r="M195" s="117">
        <f>(K195+L195)</f>
        <v>0</v>
      </c>
      <c r="N195" s="296">
        <f>(M195-J195)</f>
        <v>0</v>
      </c>
      <c r="O195" s="144">
        <f t="shared" si="39"/>
        <v>5500</v>
      </c>
      <c r="P195" s="144">
        <f t="shared" si="39"/>
        <v>5066.88</v>
      </c>
      <c r="Q195" s="296">
        <f t="shared" si="40"/>
        <v>-433.11999999999989</v>
      </c>
      <c r="R195" s="335">
        <f t="shared" si="41"/>
        <v>0</v>
      </c>
    </row>
    <row r="196" spans="2:18" x14ac:dyDescent="0.2">
      <c r="B196" s="119" t="s">
        <v>106</v>
      </c>
      <c r="C196" s="144">
        <v>8000</v>
      </c>
      <c r="D196" s="159"/>
      <c r="E196" s="117">
        <f>(C196)</f>
        <v>8000</v>
      </c>
      <c r="F196" s="117">
        <v>6500</v>
      </c>
      <c r="G196" s="117">
        <v>0</v>
      </c>
      <c r="H196" s="117">
        <f>(F196+G196)</f>
        <v>6500</v>
      </c>
      <c r="I196" s="335">
        <f t="shared" si="38"/>
        <v>-1500</v>
      </c>
      <c r="J196" s="117">
        <v>0</v>
      </c>
      <c r="K196" s="144">
        <v>0</v>
      </c>
      <c r="L196" s="117">
        <v>0</v>
      </c>
      <c r="M196" s="117">
        <f>(K196+L196)</f>
        <v>0</v>
      </c>
      <c r="N196" s="296">
        <f>(M196-J196)</f>
        <v>0</v>
      </c>
      <c r="O196" s="144">
        <f t="shared" si="39"/>
        <v>8000</v>
      </c>
      <c r="P196" s="144">
        <f t="shared" si="39"/>
        <v>6500</v>
      </c>
      <c r="Q196" s="296">
        <f t="shared" si="40"/>
        <v>-1500</v>
      </c>
      <c r="R196" s="335">
        <f t="shared" si="41"/>
        <v>0</v>
      </c>
    </row>
    <row r="197" spans="2:18" x14ac:dyDescent="0.2">
      <c r="B197" s="119" t="s">
        <v>107</v>
      </c>
      <c r="C197" s="166">
        <v>8000</v>
      </c>
      <c r="D197" s="158"/>
      <c r="E197" s="167">
        <f t="shared" si="37"/>
        <v>8000</v>
      </c>
      <c r="F197" s="117">
        <v>0</v>
      </c>
      <c r="G197" s="117">
        <v>0</v>
      </c>
      <c r="H197" s="117">
        <f>(F197+G197)</f>
        <v>0</v>
      </c>
      <c r="I197" s="296">
        <f t="shared" si="38"/>
        <v>-8000</v>
      </c>
      <c r="J197" s="365">
        <v>0</v>
      </c>
      <c r="K197" s="144">
        <v>0</v>
      </c>
      <c r="L197" s="117">
        <v>0</v>
      </c>
      <c r="M197" s="117">
        <f>(K197+L197)</f>
        <v>0</v>
      </c>
      <c r="N197" s="296">
        <f>(M197-J197)</f>
        <v>0</v>
      </c>
      <c r="O197" s="144">
        <f t="shared" si="39"/>
        <v>8000</v>
      </c>
      <c r="P197" s="144">
        <f t="shared" si="39"/>
        <v>0</v>
      </c>
      <c r="Q197" s="296">
        <f t="shared" si="40"/>
        <v>-8000</v>
      </c>
      <c r="R197" s="335">
        <f t="shared" si="41"/>
        <v>0</v>
      </c>
    </row>
    <row r="198" spans="2:18" ht="1.1499999999999999" customHeight="1" x14ac:dyDescent="0.2">
      <c r="B198" s="119"/>
      <c r="C198" s="168"/>
      <c r="D198" s="170"/>
      <c r="E198" s="169"/>
      <c r="F198" s="155"/>
      <c r="G198" s="155"/>
      <c r="H198" s="155"/>
      <c r="I198" s="291"/>
      <c r="J198" s="156"/>
      <c r="K198" s="155"/>
      <c r="L198" s="144"/>
      <c r="M198" s="155"/>
      <c r="N198" s="291"/>
      <c r="O198" s="144"/>
      <c r="P198" s="144"/>
      <c r="Q198" s="291"/>
      <c r="R198" s="297"/>
    </row>
    <row r="199" spans="2:18" x14ac:dyDescent="0.2">
      <c r="B199" s="256" t="s">
        <v>57</v>
      </c>
      <c r="C199" s="268">
        <f>(C193+C194+C195+C196+C197)</f>
        <v>171500</v>
      </c>
      <c r="D199" s="491"/>
      <c r="E199" s="263">
        <f t="shared" si="37"/>
        <v>171500</v>
      </c>
      <c r="F199" s="263">
        <f>(F193+F194+F195+F196+F197)</f>
        <v>144922.74</v>
      </c>
      <c r="G199" s="263">
        <f>(G193+G194+G195+G196+G197)</f>
        <v>0</v>
      </c>
      <c r="H199" s="263">
        <f>(H193+H194+H195+H196+H197)</f>
        <v>144922.74</v>
      </c>
      <c r="I199" s="290">
        <f t="shared" si="38"/>
        <v>-26577.260000000009</v>
      </c>
      <c r="J199" s="266">
        <f>(J193+J194+J195+J196)</f>
        <v>0</v>
      </c>
      <c r="K199" s="263">
        <f>(K193+K194+K195+K196)</f>
        <v>0</v>
      </c>
      <c r="L199" s="263">
        <f>(L193+L194+L195+L196)</f>
        <v>0</v>
      </c>
      <c r="M199" s="263">
        <f>(M193+M194+M195+M196+M197)</f>
        <v>0</v>
      </c>
      <c r="N199" s="290">
        <f>(N193+N194+N195+N196+N197)</f>
        <v>0</v>
      </c>
      <c r="O199" s="268">
        <f t="shared" si="39"/>
        <v>171500</v>
      </c>
      <c r="P199" s="263">
        <f t="shared" si="39"/>
        <v>144922.74</v>
      </c>
      <c r="Q199" s="333">
        <f t="shared" si="40"/>
        <v>-26577.260000000009</v>
      </c>
      <c r="R199" s="333">
        <f t="shared" si="41"/>
        <v>0</v>
      </c>
    </row>
    <row r="200" spans="2:18" ht="3.6" customHeight="1" x14ac:dyDescent="0.2">
      <c r="B200" s="171"/>
      <c r="C200" s="459"/>
      <c r="D200" s="117"/>
      <c r="E200" s="165"/>
      <c r="F200" s="165"/>
      <c r="G200" s="165"/>
      <c r="H200" s="165"/>
      <c r="I200" s="436"/>
      <c r="J200" s="420"/>
      <c r="K200" s="418"/>
      <c r="L200" s="415"/>
      <c r="M200" s="415"/>
      <c r="N200" s="417"/>
      <c r="O200" s="366"/>
      <c r="P200" s="367"/>
      <c r="Q200" s="368"/>
      <c r="R200" s="369"/>
    </row>
    <row r="201" spans="2:18" x14ac:dyDescent="0.2">
      <c r="B201" s="152" t="s">
        <v>108</v>
      </c>
      <c r="C201" s="159"/>
      <c r="D201" s="159"/>
      <c r="E201" s="158"/>
      <c r="F201" s="158"/>
      <c r="G201" s="158"/>
      <c r="H201" s="158"/>
      <c r="I201" s="412"/>
      <c r="J201" s="420"/>
      <c r="K201" s="416"/>
      <c r="L201" s="420"/>
      <c r="M201" s="420"/>
      <c r="N201" s="417"/>
      <c r="O201" s="409"/>
      <c r="P201" s="367"/>
      <c r="Q201" s="368"/>
      <c r="R201" s="369"/>
    </row>
    <row r="202" spans="2:18" x14ac:dyDescent="0.2">
      <c r="B202" s="171" t="s">
        <v>109</v>
      </c>
      <c r="C202" s="144">
        <v>25000</v>
      </c>
      <c r="D202" s="144" t="s">
        <v>2</v>
      </c>
      <c r="E202" s="117">
        <f>(C202)</f>
        <v>25000</v>
      </c>
      <c r="F202" s="117">
        <v>14207.82</v>
      </c>
      <c r="G202" s="117">
        <v>2004.46</v>
      </c>
      <c r="H202" s="117">
        <f>(F202+G202)</f>
        <v>16212.279999999999</v>
      </c>
      <c r="I202" s="335">
        <f>(H202-E202)</f>
        <v>-8787.7200000000012</v>
      </c>
      <c r="J202" s="117">
        <v>0</v>
      </c>
      <c r="K202" s="144">
        <v>0</v>
      </c>
      <c r="L202" s="117">
        <v>0</v>
      </c>
      <c r="M202" s="117">
        <f>(K202+L202)</f>
        <v>0</v>
      </c>
      <c r="N202" s="296">
        <f>(M202-J202)</f>
        <v>0</v>
      </c>
      <c r="O202" s="144">
        <f t="shared" ref="O202:P207" si="42">(E202+J202)</f>
        <v>25000</v>
      </c>
      <c r="P202" s="144">
        <f t="shared" si="42"/>
        <v>14207.82</v>
      </c>
      <c r="Q202" s="296">
        <f>(P202-O202)</f>
        <v>-10792.18</v>
      </c>
      <c r="R202" s="335">
        <f>(G202+L202)</f>
        <v>2004.46</v>
      </c>
    </row>
    <row r="203" spans="2:18" x14ac:dyDescent="0.2">
      <c r="B203" s="119" t="s">
        <v>110</v>
      </c>
      <c r="C203" s="144">
        <v>10000</v>
      </c>
      <c r="D203" s="144"/>
      <c r="E203" s="117">
        <f>(C203+D203)</f>
        <v>10000</v>
      </c>
      <c r="F203" s="117">
        <v>8174</v>
      </c>
      <c r="G203" s="117">
        <v>0</v>
      </c>
      <c r="H203" s="117">
        <f>(F203+G203)</f>
        <v>8174</v>
      </c>
      <c r="I203" s="335">
        <f>(H203-E203)</f>
        <v>-1826</v>
      </c>
      <c r="J203" s="117">
        <v>0</v>
      </c>
      <c r="K203" s="144">
        <v>0</v>
      </c>
      <c r="L203" s="117">
        <v>0</v>
      </c>
      <c r="M203" s="117">
        <f>(K203+L203)</f>
        <v>0</v>
      </c>
      <c r="N203" s="296">
        <f>(M203-J203)</f>
        <v>0</v>
      </c>
      <c r="O203" s="144">
        <f t="shared" si="42"/>
        <v>10000</v>
      </c>
      <c r="P203" s="144">
        <f t="shared" si="42"/>
        <v>8174</v>
      </c>
      <c r="Q203" s="296">
        <f>(P203-O203)</f>
        <v>-1826</v>
      </c>
      <c r="R203" s="335">
        <f>(G203+L203)</f>
        <v>0</v>
      </c>
    </row>
    <row r="204" spans="2:18" x14ac:dyDescent="0.2">
      <c r="B204" s="119" t="s">
        <v>111</v>
      </c>
      <c r="C204" s="144">
        <v>73000</v>
      </c>
      <c r="D204" s="144">
        <v>1100</v>
      </c>
      <c r="E204" s="117">
        <f>(C204+D204)</f>
        <v>74100</v>
      </c>
      <c r="F204" s="117">
        <v>3464.8</v>
      </c>
      <c r="G204" s="117">
        <v>70549.759999999995</v>
      </c>
      <c r="H204" s="117">
        <f>(F204+G204)</f>
        <v>74014.559999999998</v>
      </c>
      <c r="I204" s="335">
        <f>(H204-E204)</f>
        <v>-85.440000000002328</v>
      </c>
      <c r="J204" s="117">
        <v>854</v>
      </c>
      <c r="K204" s="144">
        <v>854</v>
      </c>
      <c r="L204" s="117">
        <v>0</v>
      </c>
      <c r="M204" s="117">
        <f>(K204+L204)</f>
        <v>854</v>
      </c>
      <c r="N204" s="296">
        <f>(M204-J204)</f>
        <v>0</v>
      </c>
      <c r="O204" s="144">
        <f t="shared" si="42"/>
        <v>74954</v>
      </c>
      <c r="P204" s="144">
        <f t="shared" si="42"/>
        <v>4318.8</v>
      </c>
      <c r="Q204" s="296">
        <f>(P204-O204)</f>
        <v>-70635.199999999997</v>
      </c>
      <c r="R204" s="335">
        <f>(G204+L204)</f>
        <v>70549.759999999995</v>
      </c>
    </row>
    <row r="205" spans="2:18" x14ac:dyDescent="0.2">
      <c r="B205" s="119" t="s">
        <v>112</v>
      </c>
      <c r="C205" s="144">
        <v>2000</v>
      </c>
      <c r="D205" s="158"/>
      <c r="E205" s="117">
        <f>(C205)</f>
        <v>2000</v>
      </c>
      <c r="F205" s="117">
        <v>0</v>
      </c>
      <c r="G205" s="117">
        <v>0</v>
      </c>
      <c r="H205" s="117">
        <f>(F205+G205)</f>
        <v>0</v>
      </c>
      <c r="I205" s="296">
        <f>(H205-E205)</f>
        <v>-2000</v>
      </c>
      <c r="J205" s="117">
        <v>0</v>
      </c>
      <c r="K205" s="117">
        <v>0</v>
      </c>
      <c r="L205" s="117">
        <v>0</v>
      </c>
      <c r="M205" s="117">
        <f>(K205+L205)</f>
        <v>0</v>
      </c>
      <c r="N205" s="296">
        <f>(M205-J205)</f>
        <v>0</v>
      </c>
      <c r="O205" s="144">
        <f t="shared" si="42"/>
        <v>2000</v>
      </c>
      <c r="P205" s="144">
        <f t="shared" si="42"/>
        <v>0</v>
      </c>
      <c r="Q205" s="296">
        <f>(P205-O205)</f>
        <v>-2000</v>
      </c>
      <c r="R205" s="335">
        <f>(G205+L205)</f>
        <v>0</v>
      </c>
    </row>
    <row r="206" spans="2:18" ht="1.1499999999999999" customHeight="1" x14ac:dyDescent="0.2">
      <c r="B206" s="119"/>
      <c r="C206" s="156"/>
      <c r="D206" s="174"/>
      <c r="E206" s="155"/>
      <c r="F206" s="155"/>
      <c r="G206" s="155"/>
      <c r="H206" s="155"/>
      <c r="I206" s="291"/>
      <c r="J206" s="144"/>
      <c r="K206" s="155"/>
      <c r="L206" s="155"/>
      <c r="M206" s="155"/>
      <c r="N206" s="291"/>
      <c r="O206" s="156"/>
      <c r="P206" s="155"/>
      <c r="Q206" s="291"/>
      <c r="R206" s="297"/>
    </row>
    <row r="207" spans="2:18" x14ac:dyDescent="0.2">
      <c r="B207" s="256" t="s">
        <v>58</v>
      </c>
      <c r="C207" s="492">
        <f>(C202+C203+C204+C205)</f>
        <v>110000</v>
      </c>
      <c r="D207" s="493">
        <v>1100</v>
      </c>
      <c r="E207" s="494">
        <f>(C207+D207)</f>
        <v>111100</v>
      </c>
      <c r="F207" s="494">
        <f>(F202+F203+F204+F205)</f>
        <v>25846.62</v>
      </c>
      <c r="G207" s="494">
        <f>(G202+G203+G204+G205)</f>
        <v>72554.22</v>
      </c>
      <c r="H207" s="494">
        <f>(H202+H203+H204+H205)</f>
        <v>98400.84</v>
      </c>
      <c r="I207" s="495">
        <f>(H207-E207)</f>
        <v>-12699.160000000003</v>
      </c>
      <c r="J207" s="492">
        <f>(J201+J202+J203+J204)</f>
        <v>854</v>
      </c>
      <c r="K207" s="493">
        <f>(K201+K202+K203+K204)</f>
        <v>854</v>
      </c>
      <c r="L207" s="493">
        <f>(L201+L202+L203+L204)</f>
        <v>0</v>
      </c>
      <c r="M207" s="494">
        <f>(M201+M202+M203+M204+M205)</f>
        <v>854</v>
      </c>
      <c r="N207" s="496">
        <f>(N201+N202+N203+N204+N205)</f>
        <v>0</v>
      </c>
      <c r="O207" s="493">
        <f t="shared" si="42"/>
        <v>111954</v>
      </c>
      <c r="P207" s="494">
        <f t="shared" si="42"/>
        <v>26700.62</v>
      </c>
      <c r="Q207" s="495">
        <f>(P207-O207)</f>
        <v>-85253.38</v>
      </c>
      <c r="R207" s="495">
        <f>(G207+L207)</f>
        <v>72554.22</v>
      </c>
    </row>
    <row r="208" spans="2:18" ht="3.6" customHeight="1" x14ac:dyDescent="0.2">
      <c r="B208" s="119"/>
      <c r="C208" s="144"/>
      <c r="D208" s="144"/>
      <c r="E208" s="144"/>
      <c r="F208" s="117"/>
      <c r="G208" s="117"/>
      <c r="H208" s="117"/>
      <c r="I208" s="335"/>
      <c r="J208" s="144"/>
      <c r="K208" s="144"/>
      <c r="L208" s="144"/>
      <c r="M208" s="144"/>
      <c r="N208" s="296"/>
      <c r="O208" s="144"/>
      <c r="P208" s="117"/>
      <c r="Q208" s="335"/>
      <c r="R208" s="335"/>
    </row>
    <row r="209" spans="1:18" ht="16.350000000000001" customHeight="1" thickBot="1" x14ac:dyDescent="0.25">
      <c r="B209" s="215" t="s">
        <v>60</v>
      </c>
      <c r="C209" s="216">
        <f>(C158+C165+C171+C181+C190+C199+C207)</f>
        <v>541500</v>
      </c>
      <c r="D209" s="217">
        <v>4300</v>
      </c>
      <c r="E209" s="216">
        <f>(E158+E165+E171+E181+E190+E199+E207)</f>
        <v>545800</v>
      </c>
      <c r="F209" s="217">
        <f>(F158+F165+F171+F181+F190+F199+F207)</f>
        <v>307884.43</v>
      </c>
      <c r="G209" s="217">
        <f>(G158+G194+G171+G181+G190+G199+G207)</f>
        <v>80424.7</v>
      </c>
      <c r="H209" s="217">
        <f>(H158+H165+H171+H181+H190+H199+H207)</f>
        <v>388309.13</v>
      </c>
      <c r="I209" s="460">
        <f>(H209-E209)</f>
        <v>-157490.87</v>
      </c>
      <c r="J209" s="216">
        <f>(J158+J165+J171+J181+J190+J199+J207)</f>
        <v>7401.8700000000008</v>
      </c>
      <c r="K209" s="216">
        <f>(K158+K165+K171+K181+K190+K199+K207)</f>
        <v>7401.8700000000008</v>
      </c>
      <c r="L209" s="216">
        <f>(L158+L165+L171+L181+L190+L199+L207)</f>
        <v>0</v>
      </c>
      <c r="M209" s="216">
        <f>(M158+M165+M171+M181+M190+M199+M207)</f>
        <v>7401.8700000000008</v>
      </c>
      <c r="N209" s="460">
        <f>(N158+N165+N171+N181+N190+N199+N207)</f>
        <v>0</v>
      </c>
      <c r="O209" s="216">
        <f>(E209+J209)</f>
        <v>553201.87</v>
      </c>
      <c r="P209" s="173">
        <f>(F209+K209)</f>
        <v>315286.3</v>
      </c>
      <c r="Q209" s="460">
        <f>(P209-O209)</f>
        <v>-237915.57</v>
      </c>
      <c r="R209" s="351">
        <f>(G209+L209)</f>
        <v>80424.7</v>
      </c>
    </row>
    <row r="210" spans="1:18" ht="13.5" thickTop="1" x14ac:dyDescent="0.2">
      <c r="B210" s="40"/>
      <c r="C210" s="421"/>
      <c r="D210" s="422"/>
      <c r="E210" s="421"/>
      <c r="F210" s="413"/>
      <c r="G210" s="413"/>
      <c r="H210" s="413"/>
      <c r="I210" s="413"/>
      <c r="J210" s="413"/>
      <c r="K210" s="413"/>
      <c r="L210" s="413"/>
      <c r="M210" s="413"/>
      <c r="N210" s="413"/>
      <c r="O210" s="413"/>
      <c r="P210" s="423"/>
      <c r="Q210" s="413"/>
      <c r="R210" s="423"/>
    </row>
    <row r="211" spans="1:18" x14ac:dyDescent="0.2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</row>
    <row r="212" spans="1:18" x14ac:dyDescent="0.2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</row>
    <row r="213" spans="1:18" x14ac:dyDescent="0.2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</row>
    <row r="214" spans="1:18" x14ac:dyDescent="0.2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1:18" x14ac:dyDescent="0.2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</row>
    <row r="216" spans="1:18" ht="7.15" customHeight="1" x14ac:dyDescent="0.2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</row>
    <row r="217" spans="1:18" ht="32.1" customHeight="1" x14ac:dyDescent="0.2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</row>
    <row r="218" spans="1:18" ht="29.1" customHeight="1" x14ac:dyDescent="0.4">
      <c r="B218" s="600" t="s">
        <v>162</v>
      </c>
      <c r="C218" s="600"/>
      <c r="D218" s="600"/>
      <c r="E218" s="600"/>
      <c r="F218" s="600"/>
      <c r="G218" s="600"/>
      <c r="H218" s="600"/>
      <c r="I218" s="600"/>
      <c r="J218" s="600"/>
      <c r="K218" s="600"/>
      <c r="L218" s="600"/>
      <c r="M218" s="600"/>
      <c r="N218" s="600"/>
      <c r="O218" s="600"/>
      <c r="P218" s="600"/>
      <c r="Q218" s="600"/>
      <c r="R218" s="88">
        <v>4</v>
      </c>
    </row>
    <row r="219" spans="1:18" ht="2.1" customHeight="1" x14ac:dyDescent="0.2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</row>
    <row r="220" spans="1:18" ht="15.6" customHeight="1" x14ac:dyDescent="0.35">
      <c r="A220" s="52"/>
      <c r="B220" s="175"/>
      <c r="C220" s="601" t="s">
        <v>113</v>
      </c>
      <c r="D220" s="602"/>
      <c r="E220" s="602"/>
      <c r="F220" s="602"/>
      <c r="G220" s="602"/>
      <c r="H220" s="602"/>
      <c r="I220" s="603"/>
      <c r="J220" s="604" t="s">
        <v>70</v>
      </c>
      <c r="K220" s="605"/>
      <c r="L220" s="605"/>
      <c r="M220" s="605"/>
      <c r="N220" s="606"/>
      <c r="O220" s="605" t="s">
        <v>43</v>
      </c>
      <c r="P220" s="605"/>
      <c r="Q220" s="606"/>
      <c r="R220" s="360"/>
    </row>
    <row r="221" spans="1:18" ht="15.6" customHeight="1" x14ac:dyDescent="0.35">
      <c r="B221" s="126" t="s">
        <v>0</v>
      </c>
      <c r="C221" s="176" t="s">
        <v>39</v>
      </c>
      <c r="D221" s="270"/>
      <c r="E221" s="37"/>
      <c r="F221" s="38"/>
      <c r="G221" s="270" t="s">
        <v>22</v>
      </c>
      <c r="H221" s="5"/>
      <c r="I221" s="6"/>
      <c r="J221" s="42"/>
      <c r="K221" s="39"/>
      <c r="L221" s="98"/>
      <c r="M221" s="177"/>
      <c r="N221" s="178"/>
      <c r="O221" s="30"/>
      <c r="P221" s="100"/>
      <c r="Q221" s="361"/>
      <c r="R221" s="362"/>
    </row>
    <row r="222" spans="1:18" ht="33.75" customHeight="1" x14ac:dyDescent="0.2">
      <c r="B222" s="7"/>
      <c r="C222" s="179" t="s">
        <v>18</v>
      </c>
      <c r="D222" s="45" t="s">
        <v>19</v>
      </c>
      <c r="E222" s="47" t="s">
        <v>20</v>
      </c>
      <c r="F222" s="67" t="s">
        <v>71</v>
      </c>
      <c r="G222" s="66" t="s">
        <v>72</v>
      </c>
      <c r="H222" s="47" t="s">
        <v>1</v>
      </c>
      <c r="I222" s="48" t="s">
        <v>46</v>
      </c>
      <c r="J222" s="49" t="s">
        <v>193</v>
      </c>
      <c r="K222" s="50" t="s">
        <v>73</v>
      </c>
      <c r="L222" s="99" t="s">
        <v>74</v>
      </c>
      <c r="M222" s="96" t="s">
        <v>1</v>
      </c>
      <c r="N222" s="103" t="s">
        <v>19</v>
      </c>
      <c r="O222" s="54" t="s">
        <v>47</v>
      </c>
      <c r="P222" s="96" t="s">
        <v>75</v>
      </c>
      <c r="Q222" s="103" t="s">
        <v>46</v>
      </c>
      <c r="R222" s="149" t="s">
        <v>159</v>
      </c>
    </row>
    <row r="223" spans="1:18" ht="12.75" customHeight="1" x14ac:dyDescent="0.2">
      <c r="B223" s="8"/>
      <c r="C223" s="97">
        <v>1</v>
      </c>
      <c r="D223" s="28">
        <v>2</v>
      </c>
      <c r="E223" s="180" t="s">
        <v>17</v>
      </c>
      <c r="F223" s="97">
        <v>4</v>
      </c>
      <c r="G223" s="28">
        <v>5</v>
      </c>
      <c r="H223" s="29" t="s">
        <v>61</v>
      </c>
      <c r="I223" s="36" t="s">
        <v>21</v>
      </c>
      <c r="J223" s="27">
        <v>8</v>
      </c>
      <c r="K223" s="128">
        <v>9</v>
      </c>
      <c r="L223" s="28">
        <v>10</v>
      </c>
      <c r="M223" s="97" t="s">
        <v>44</v>
      </c>
      <c r="N223" s="129" t="s">
        <v>45</v>
      </c>
      <c r="O223" s="62" t="s">
        <v>50</v>
      </c>
      <c r="P223" s="105" t="s">
        <v>54</v>
      </c>
      <c r="Q223" s="150" t="s">
        <v>49</v>
      </c>
      <c r="R223" s="129" t="s">
        <v>51</v>
      </c>
    </row>
    <row r="224" spans="1:18" ht="3" customHeight="1" x14ac:dyDescent="0.2">
      <c r="B224" s="7"/>
      <c r="C224" s="131"/>
      <c r="D224" s="131"/>
      <c r="E224" s="133"/>
      <c r="F224" s="131"/>
      <c r="G224" s="133"/>
      <c r="H224" s="132"/>
      <c r="I224" s="181"/>
      <c r="J224" s="182"/>
      <c r="K224" s="131"/>
      <c r="L224" s="183"/>
      <c r="M224" s="132"/>
      <c r="N224" s="181"/>
      <c r="O224" s="184"/>
      <c r="P224" s="185"/>
      <c r="Q224" s="186"/>
      <c r="R224" s="187"/>
    </row>
    <row r="225" spans="2:18" ht="13.5" customHeight="1" x14ac:dyDescent="0.2">
      <c r="B225" s="188" t="s">
        <v>65</v>
      </c>
      <c r="C225" s="208">
        <f>C209</f>
        <v>541500</v>
      </c>
      <c r="D225" s="208">
        <f>D209</f>
        <v>4300</v>
      </c>
      <c r="E225" s="209">
        <f>(C225+D225)</f>
        <v>545800</v>
      </c>
      <c r="F225" s="208">
        <f>F209</f>
        <v>307884.43</v>
      </c>
      <c r="G225" s="209">
        <f>G209</f>
        <v>80424.7</v>
      </c>
      <c r="H225" s="209">
        <f>(F225+G225)</f>
        <v>388309.13</v>
      </c>
      <c r="I225" s="461">
        <f>(H225-E225)</f>
        <v>-157490.87</v>
      </c>
      <c r="J225" s="462">
        <f>J209</f>
        <v>7401.8700000000008</v>
      </c>
      <c r="K225" s="208">
        <f>K209</f>
        <v>7401.8700000000008</v>
      </c>
      <c r="L225" s="208">
        <v>0</v>
      </c>
      <c r="M225" s="209">
        <f>(K225+L225)</f>
        <v>7401.8700000000008</v>
      </c>
      <c r="N225" s="461">
        <f>(M225-J225)</f>
        <v>0</v>
      </c>
      <c r="O225" s="463">
        <f>(E225+J225)</f>
        <v>553201.87</v>
      </c>
      <c r="P225" s="464">
        <f>(F225+K225)</f>
        <v>315286.3</v>
      </c>
      <c r="Q225" s="465">
        <f>(P225-O225)</f>
        <v>-237915.57</v>
      </c>
      <c r="R225" s="461">
        <f>(G225+L225)</f>
        <v>80424.7</v>
      </c>
    </row>
    <row r="226" spans="2:18" ht="0.6" customHeight="1" x14ac:dyDescent="0.2">
      <c r="B226" s="7"/>
      <c r="C226" s="189"/>
      <c r="D226" s="189"/>
      <c r="E226" s="190"/>
      <c r="F226" s="189"/>
      <c r="G226" s="190"/>
      <c r="H226" s="190"/>
      <c r="I226" s="424"/>
      <c r="J226" s="425"/>
      <c r="K226" s="190"/>
      <c r="L226" s="189"/>
      <c r="M226" s="190"/>
      <c r="N226" s="424"/>
      <c r="O226" s="426"/>
      <c r="P226" s="427"/>
      <c r="Q226" s="428"/>
      <c r="R226" s="424"/>
    </row>
    <row r="227" spans="2:18" x14ac:dyDescent="0.2">
      <c r="B227" s="152" t="s">
        <v>114</v>
      </c>
      <c r="C227" s="159"/>
      <c r="D227" s="159"/>
      <c r="E227" s="158"/>
      <c r="F227" s="158"/>
      <c r="G227" s="158"/>
      <c r="H227" s="158"/>
      <c r="I227" s="412"/>
      <c r="J227" s="366"/>
      <c r="K227" s="367"/>
      <c r="L227" s="409"/>
      <c r="M227" s="367"/>
      <c r="N227" s="370"/>
      <c r="O227" s="409"/>
      <c r="P227" s="367"/>
      <c r="Q227" s="370"/>
      <c r="R227" s="370"/>
    </row>
    <row r="228" spans="2:18" x14ac:dyDescent="0.2">
      <c r="B228" s="119" t="s">
        <v>115</v>
      </c>
      <c r="C228" s="144">
        <v>3500</v>
      </c>
      <c r="D228" s="159"/>
      <c r="E228" s="117">
        <f>(C228)</f>
        <v>3500</v>
      </c>
      <c r="F228" s="117">
        <v>1228.83</v>
      </c>
      <c r="G228" s="117">
        <v>0</v>
      </c>
      <c r="H228" s="117">
        <f t="shared" ref="H228:H237" si="43">(F228+G228)</f>
        <v>1228.83</v>
      </c>
      <c r="I228" s="335">
        <f>(H228-E228)</f>
        <v>-2271.17</v>
      </c>
      <c r="J228" s="365">
        <v>0</v>
      </c>
      <c r="K228" s="117">
        <v>0</v>
      </c>
      <c r="L228" s="144">
        <v>0</v>
      </c>
      <c r="M228" s="117">
        <f t="shared" ref="M228:M237" si="44">(K228+L228)</f>
        <v>0</v>
      </c>
      <c r="N228" s="335">
        <f t="shared" ref="N228:N235" si="45">(M228-J228)</f>
        <v>0</v>
      </c>
      <c r="O228" s="144">
        <f t="shared" ref="O228:P239" si="46">(E228+J228)</f>
        <v>3500</v>
      </c>
      <c r="P228" s="144">
        <f t="shared" si="46"/>
        <v>1228.83</v>
      </c>
      <c r="Q228" s="296">
        <f t="shared" ref="Q228:Q239" si="47">(P228-O228)</f>
        <v>-2271.17</v>
      </c>
      <c r="R228" s="335">
        <f t="shared" ref="R228:R239" si="48">(G228+L228)</f>
        <v>0</v>
      </c>
    </row>
    <row r="229" spans="2:18" x14ac:dyDescent="0.2">
      <c r="B229" s="119" t="s">
        <v>116</v>
      </c>
      <c r="C229" s="144">
        <v>10000</v>
      </c>
      <c r="D229" s="159"/>
      <c r="E229" s="117">
        <f t="shared" ref="E229:E236" si="49">(C229)</f>
        <v>10000</v>
      </c>
      <c r="F229" s="117">
        <v>6999.87</v>
      </c>
      <c r="G229" s="117">
        <v>0</v>
      </c>
      <c r="H229" s="117">
        <f t="shared" si="43"/>
        <v>6999.87</v>
      </c>
      <c r="I229" s="335">
        <f>(H229-E229)</f>
        <v>-3000.13</v>
      </c>
      <c r="J229" s="117">
        <v>0</v>
      </c>
      <c r="K229" s="117">
        <v>0</v>
      </c>
      <c r="L229" s="144">
        <v>0</v>
      </c>
      <c r="M229" s="117">
        <f>(K229+L229)</f>
        <v>0</v>
      </c>
      <c r="N229" s="335">
        <f t="shared" si="45"/>
        <v>0</v>
      </c>
      <c r="O229" s="144">
        <f t="shared" si="46"/>
        <v>10000</v>
      </c>
      <c r="P229" s="144">
        <f t="shared" si="46"/>
        <v>6999.87</v>
      </c>
      <c r="Q229" s="296">
        <f t="shared" si="47"/>
        <v>-3000.13</v>
      </c>
      <c r="R229" s="335">
        <f t="shared" si="48"/>
        <v>0</v>
      </c>
    </row>
    <row r="230" spans="2:18" x14ac:dyDescent="0.2">
      <c r="B230" s="119" t="s">
        <v>117</v>
      </c>
      <c r="C230" s="144">
        <v>1500</v>
      </c>
      <c r="D230" s="159"/>
      <c r="E230" s="117">
        <f t="shared" si="49"/>
        <v>1500</v>
      </c>
      <c r="F230" s="117">
        <v>1004.9</v>
      </c>
      <c r="G230" s="117">
        <v>112.61</v>
      </c>
      <c r="H230" s="117">
        <f t="shared" si="43"/>
        <v>1117.51</v>
      </c>
      <c r="I230" s="335">
        <f>(H230-E230)</f>
        <v>-382.49</v>
      </c>
      <c r="J230" s="117">
        <v>0</v>
      </c>
      <c r="K230" s="117">
        <v>0</v>
      </c>
      <c r="L230" s="144">
        <v>0</v>
      </c>
      <c r="M230" s="117">
        <f t="shared" si="44"/>
        <v>0</v>
      </c>
      <c r="N230" s="335">
        <f t="shared" si="45"/>
        <v>0</v>
      </c>
      <c r="O230" s="144">
        <f t="shared" si="46"/>
        <v>1500</v>
      </c>
      <c r="P230" s="144">
        <f t="shared" si="46"/>
        <v>1004.9</v>
      </c>
      <c r="Q230" s="296">
        <f t="shared" si="47"/>
        <v>-495.1</v>
      </c>
      <c r="R230" s="335">
        <f t="shared" si="48"/>
        <v>112.61</v>
      </c>
    </row>
    <row r="231" spans="2:18" x14ac:dyDescent="0.2">
      <c r="B231" s="171" t="s">
        <v>118</v>
      </c>
      <c r="C231" s="144">
        <v>1600</v>
      </c>
      <c r="D231" s="159"/>
      <c r="E231" s="117">
        <f t="shared" si="49"/>
        <v>1600</v>
      </c>
      <c r="F231" s="117">
        <v>680.69</v>
      </c>
      <c r="G231" s="117">
        <v>197.75</v>
      </c>
      <c r="H231" s="117">
        <f t="shared" si="43"/>
        <v>878.44</v>
      </c>
      <c r="I231" s="335">
        <f>(H231-E231)</f>
        <v>-721.56</v>
      </c>
      <c r="J231" s="117">
        <v>191.38</v>
      </c>
      <c r="K231" s="117">
        <v>191.38</v>
      </c>
      <c r="L231" s="144">
        <v>0</v>
      </c>
      <c r="M231" s="117">
        <f t="shared" si="44"/>
        <v>191.38</v>
      </c>
      <c r="N231" s="335">
        <f t="shared" si="45"/>
        <v>0</v>
      </c>
      <c r="O231" s="144">
        <f t="shared" si="46"/>
        <v>1791.38</v>
      </c>
      <c r="P231" s="144">
        <f t="shared" si="46"/>
        <v>872.07</v>
      </c>
      <c r="Q231" s="296">
        <f t="shared" si="47"/>
        <v>-919.31000000000006</v>
      </c>
      <c r="R231" s="335">
        <f t="shared" si="48"/>
        <v>197.75</v>
      </c>
    </row>
    <row r="232" spans="2:18" x14ac:dyDescent="0.2">
      <c r="B232" s="171" t="s">
        <v>119</v>
      </c>
      <c r="C232" s="144">
        <v>3500</v>
      </c>
      <c r="D232" s="144" t="s">
        <v>2</v>
      </c>
      <c r="E232" s="117">
        <f>(C232)</f>
        <v>3500</v>
      </c>
      <c r="F232" s="117">
        <v>1423.63</v>
      </c>
      <c r="G232" s="117">
        <v>0</v>
      </c>
      <c r="H232" s="117">
        <f t="shared" si="43"/>
        <v>1423.63</v>
      </c>
      <c r="I232" s="335">
        <f t="shared" ref="I232:I237" si="50">(H232-E232)</f>
        <v>-2076.37</v>
      </c>
      <c r="J232" s="117">
        <v>0</v>
      </c>
      <c r="K232" s="117">
        <v>0</v>
      </c>
      <c r="L232" s="144">
        <v>0</v>
      </c>
      <c r="M232" s="117">
        <f t="shared" si="44"/>
        <v>0</v>
      </c>
      <c r="N232" s="335">
        <f>(M232-J232)</f>
        <v>0</v>
      </c>
      <c r="O232" s="144">
        <f t="shared" si="46"/>
        <v>3500</v>
      </c>
      <c r="P232" s="144">
        <f t="shared" si="46"/>
        <v>1423.63</v>
      </c>
      <c r="Q232" s="296">
        <f t="shared" si="47"/>
        <v>-2076.37</v>
      </c>
      <c r="R232" s="335">
        <f t="shared" si="48"/>
        <v>0</v>
      </c>
    </row>
    <row r="233" spans="2:18" x14ac:dyDescent="0.2">
      <c r="B233" s="171" t="s">
        <v>120</v>
      </c>
      <c r="C233" s="144">
        <v>3500</v>
      </c>
      <c r="D233" s="159"/>
      <c r="E233" s="117">
        <f t="shared" si="49"/>
        <v>3500</v>
      </c>
      <c r="F233" s="117">
        <v>1221.5899999999999</v>
      </c>
      <c r="G233" s="117">
        <v>0</v>
      </c>
      <c r="H233" s="117">
        <f>(F233+G233)</f>
        <v>1221.5899999999999</v>
      </c>
      <c r="I233" s="335">
        <f t="shared" si="50"/>
        <v>-2278.41</v>
      </c>
      <c r="J233" s="117">
        <v>0</v>
      </c>
      <c r="K233" s="117">
        <v>0</v>
      </c>
      <c r="L233" s="144">
        <v>0</v>
      </c>
      <c r="M233" s="117">
        <f t="shared" si="44"/>
        <v>0</v>
      </c>
      <c r="N233" s="335">
        <f t="shared" si="45"/>
        <v>0</v>
      </c>
      <c r="O233" s="144">
        <f t="shared" si="46"/>
        <v>3500</v>
      </c>
      <c r="P233" s="144">
        <f t="shared" si="46"/>
        <v>1221.5899999999999</v>
      </c>
      <c r="Q233" s="296">
        <f t="shared" si="47"/>
        <v>-2278.41</v>
      </c>
      <c r="R233" s="335">
        <f t="shared" si="48"/>
        <v>0</v>
      </c>
    </row>
    <row r="234" spans="2:18" x14ac:dyDescent="0.2">
      <c r="B234" s="171" t="s">
        <v>121</v>
      </c>
      <c r="C234" s="144">
        <v>6000</v>
      </c>
      <c r="D234" s="159"/>
      <c r="E234" s="117">
        <f t="shared" si="49"/>
        <v>6000</v>
      </c>
      <c r="F234" s="117">
        <v>0</v>
      </c>
      <c r="G234" s="117">
        <v>1220</v>
      </c>
      <c r="H234" s="117">
        <f>(F234+G234)</f>
        <v>1220</v>
      </c>
      <c r="I234" s="335">
        <f t="shared" si="50"/>
        <v>-4780</v>
      </c>
      <c r="J234" s="117">
        <v>1220</v>
      </c>
      <c r="K234" s="117">
        <v>1220</v>
      </c>
      <c r="L234" s="144">
        <v>0</v>
      </c>
      <c r="M234" s="117">
        <f t="shared" si="44"/>
        <v>1220</v>
      </c>
      <c r="N234" s="335">
        <f t="shared" si="45"/>
        <v>0</v>
      </c>
      <c r="O234" s="144">
        <f t="shared" si="46"/>
        <v>7220</v>
      </c>
      <c r="P234" s="144">
        <f t="shared" si="46"/>
        <v>1220</v>
      </c>
      <c r="Q234" s="296">
        <f t="shared" si="47"/>
        <v>-6000</v>
      </c>
      <c r="R234" s="335">
        <f t="shared" si="48"/>
        <v>1220</v>
      </c>
    </row>
    <row r="235" spans="2:18" x14ac:dyDescent="0.2">
      <c r="B235" s="119" t="s">
        <v>122</v>
      </c>
      <c r="C235" s="144">
        <v>5000</v>
      </c>
      <c r="D235" s="159"/>
      <c r="E235" s="117">
        <f t="shared" si="49"/>
        <v>5000</v>
      </c>
      <c r="F235" s="117">
        <v>3980.01</v>
      </c>
      <c r="G235" s="117">
        <v>0</v>
      </c>
      <c r="H235" s="117">
        <f>(F235+G235)</f>
        <v>3980.01</v>
      </c>
      <c r="I235" s="335">
        <f>(H235-E235)</f>
        <v>-1019.9899999999998</v>
      </c>
      <c r="J235" s="117">
        <v>0</v>
      </c>
      <c r="K235" s="117">
        <v>0</v>
      </c>
      <c r="L235" s="144">
        <v>0</v>
      </c>
      <c r="M235" s="117">
        <f t="shared" si="44"/>
        <v>0</v>
      </c>
      <c r="N235" s="335">
        <f t="shared" si="45"/>
        <v>0</v>
      </c>
      <c r="O235" s="144">
        <f t="shared" si="46"/>
        <v>5000</v>
      </c>
      <c r="P235" s="144">
        <f t="shared" si="46"/>
        <v>3980.01</v>
      </c>
      <c r="Q235" s="296">
        <f t="shared" si="47"/>
        <v>-1019.9899999999998</v>
      </c>
      <c r="R235" s="335">
        <f t="shared" si="48"/>
        <v>0</v>
      </c>
    </row>
    <row r="236" spans="2:18" x14ac:dyDescent="0.2">
      <c r="B236" s="119" t="s">
        <v>123</v>
      </c>
      <c r="C236" s="144">
        <v>280</v>
      </c>
      <c r="D236" s="159"/>
      <c r="E236" s="117">
        <f t="shared" si="49"/>
        <v>280</v>
      </c>
      <c r="F236" s="117">
        <v>140</v>
      </c>
      <c r="G236" s="117">
        <v>0</v>
      </c>
      <c r="H236" s="117">
        <f t="shared" si="43"/>
        <v>140</v>
      </c>
      <c r="I236" s="335">
        <f t="shared" si="50"/>
        <v>-140</v>
      </c>
      <c r="J236" s="117">
        <v>0</v>
      </c>
      <c r="K236" s="117">
        <v>0</v>
      </c>
      <c r="L236" s="144">
        <v>0</v>
      </c>
      <c r="M236" s="117">
        <f t="shared" si="44"/>
        <v>0</v>
      </c>
      <c r="N236" s="335">
        <f>(M236-J236)</f>
        <v>0</v>
      </c>
      <c r="O236" s="144">
        <f t="shared" si="46"/>
        <v>280</v>
      </c>
      <c r="P236" s="144">
        <f t="shared" si="46"/>
        <v>140</v>
      </c>
      <c r="Q236" s="335">
        <f t="shared" si="47"/>
        <v>-140</v>
      </c>
      <c r="R236" s="335">
        <f t="shared" si="48"/>
        <v>0</v>
      </c>
    </row>
    <row r="237" spans="2:18" x14ac:dyDescent="0.2">
      <c r="B237" s="119" t="s">
        <v>124</v>
      </c>
      <c r="C237" s="144">
        <v>234</v>
      </c>
      <c r="D237" s="158"/>
      <c r="E237" s="117">
        <f>(C237)</f>
        <v>234</v>
      </c>
      <c r="F237" s="117">
        <v>0</v>
      </c>
      <c r="G237" s="117">
        <v>0</v>
      </c>
      <c r="H237" s="117">
        <f t="shared" si="43"/>
        <v>0</v>
      </c>
      <c r="I237" s="296">
        <f t="shared" si="50"/>
        <v>-234</v>
      </c>
      <c r="J237" s="117">
        <v>0</v>
      </c>
      <c r="K237" s="117">
        <v>0</v>
      </c>
      <c r="L237" s="144">
        <v>0</v>
      </c>
      <c r="M237" s="117">
        <f t="shared" si="44"/>
        <v>0</v>
      </c>
      <c r="N237" s="335">
        <f>(M237-J237)</f>
        <v>0</v>
      </c>
      <c r="O237" s="144">
        <f t="shared" si="46"/>
        <v>234</v>
      </c>
      <c r="P237" s="144">
        <f t="shared" si="46"/>
        <v>0</v>
      </c>
      <c r="Q237" s="296">
        <f t="shared" si="47"/>
        <v>-234</v>
      </c>
      <c r="R237" s="336">
        <f t="shared" si="48"/>
        <v>0</v>
      </c>
    </row>
    <row r="238" spans="2:18" ht="1.1499999999999999" customHeight="1" x14ac:dyDescent="0.2">
      <c r="B238" s="119"/>
      <c r="C238" s="156"/>
      <c r="D238" s="159"/>
      <c r="E238" s="155"/>
      <c r="F238" s="117"/>
      <c r="G238" s="155"/>
      <c r="H238" s="117"/>
      <c r="I238" s="296"/>
      <c r="J238" s="365"/>
      <c r="K238" s="117"/>
      <c r="L238" s="155"/>
      <c r="M238" s="117"/>
      <c r="N238" s="296"/>
      <c r="O238" s="144"/>
      <c r="P238" s="144"/>
      <c r="Q238" s="335"/>
      <c r="R238" s="335"/>
    </row>
    <row r="239" spans="2:18" x14ac:dyDescent="0.2">
      <c r="B239" s="256" t="s">
        <v>66</v>
      </c>
      <c r="C239" s="257">
        <f>(C228+C229+C230+C231+C232+C233+C234+C235+C236+C237)</f>
        <v>35114</v>
      </c>
      <c r="D239" s="263" t="s">
        <v>2</v>
      </c>
      <c r="E239" s="259">
        <f>SUM(E228:E237)</f>
        <v>35114</v>
      </c>
      <c r="F239" s="263">
        <f>(F228+F229+F230+F231++F232+F233+F234+F235+F236+F237)</f>
        <v>16679.520000000004</v>
      </c>
      <c r="G239" s="259">
        <f>(G228+G229+G230+G231+G232+G233+G234+G235+G236+G237)</f>
        <v>1530.3600000000001</v>
      </c>
      <c r="H239" s="263">
        <f>(H228+H229+H230+H231+H232+H233+H234+H235+H236+H237)</f>
        <v>18209.880000000005</v>
      </c>
      <c r="I239" s="290">
        <f>(H239-E239)</f>
        <v>-16904.119999999995</v>
      </c>
      <c r="J239" s="266">
        <f>(J228+J229+J230+J231+J232+J233+J234+J236+J237)</f>
        <v>1411.38</v>
      </c>
      <c r="K239" s="263">
        <f>(K228+K229+K230+K231+K232+K233+K234+K236+K237)</f>
        <v>1411.38</v>
      </c>
      <c r="L239" s="257">
        <f>(L228+L229+L230+L231+L232+L233+L234+L236+L237)</f>
        <v>0</v>
      </c>
      <c r="M239" s="263">
        <f>(M228+M229+M230+M231+M232+M233+M234+M236+M237)</f>
        <v>1411.38</v>
      </c>
      <c r="N239" s="290">
        <f>(N228+N229+N230+N231+N232+N233+N236+N237)</f>
        <v>0</v>
      </c>
      <c r="O239" s="268">
        <f t="shared" si="46"/>
        <v>36525.379999999997</v>
      </c>
      <c r="P239" s="263">
        <f t="shared" si="46"/>
        <v>18090.900000000005</v>
      </c>
      <c r="Q239" s="411">
        <f t="shared" si="47"/>
        <v>-18434.479999999992</v>
      </c>
      <c r="R239" s="374">
        <f t="shared" si="48"/>
        <v>1530.3600000000001</v>
      </c>
    </row>
    <row r="240" spans="2:18" ht="2.4500000000000002" customHeight="1" x14ac:dyDescent="0.2">
      <c r="B240" s="119"/>
      <c r="C240" s="144"/>
      <c r="D240" s="159"/>
      <c r="E240" s="117"/>
      <c r="F240" s="117"/>
      <c r="G240" s="117"/>
      <c r="H240" s="117"/>
      <c r="I240" s="335"/>
      <c r="J240" s="429"/>
      <c r="K240" s="430"/>
      <c r="L240" s="429"/>
      <c r="M240" s="430"/>
      <c r="N240" s="431"/>
      <c r="O240" s="413"/>
      <c r="P240" s="409"/>
      <c r="Q240" s="370"/>
      <c r="R240" s="370"/>
    </row>
    <row r="241" spans="2:18" ht="12.75" customHeight="1" x14ac:dyDescent="0.2">
      <c r="B241" s="152" t="s">
        <v>163</v>
      </c>
      <c r="C241" s="159"/>
      <c r="D241" s="159"/>
      <c r="E241" s="158"/>
      <c r="F241" s="158"/>
      <c r="G241" s="158"/>
      <c r="H241" s="158"/>
      <c r="I241" s="412"/>
      <c r="J241" s="432"/>
      <c r="K241" s="430"/>
      <c r="L241" s="433"/>
      <c r="M241" s="432"/>
      <c r="N241" s="434"/>
      <c r="O241" s="413"/>
      <c r="P241" s="409"/>
      <c r="Q241" s="370"/>
      <c r="R241" s="369"/>
    </row>
    <row r="242" spans="2:18" ht="12.75" customHeight="1" x14ac:dyDescent="0.2">
      <c r="B242" s="171" t="s">
        <v>164</v>
      </c>
      <c r="C242" s="192">
        <v>0</v>
      </c>
      <c r="D242" s="169"/>
      <c r="E242" s="169">
        <v>0</v>
      </c>
      <c r="F242" s="155">
        <v>0</v>
      </c>
      <c r="G242" s="155">
        <v>0</v>
      </c>
      <c r="H242" s="155">
        <f>(F242+G242)</f>
        <v>0</v>
      </c>
      <c r="I242" s="291">
        <f>H242-E242</f>
        <v>0</v>
      </c>
      <c r="J242" s="155">
        <v>0</v>
      </c>
      <c r="K242" s="155">
        <v>0</v>
      </c>
      <c r="L242" s="172">
        <v>0</v>
      </c>
      <c r="M242" s="155">
        <f>(K242+L242)</f>
        <v>0</v>
      </c>
      <c r="N242" s="435">
        <f>(M242-J242)</f>
        <v>0</v>
      </c>
      <c r="O242" s="144">
        <f>(E242+J242)</f>
        <v>0</v>
      </c>
      <c r="P242" s="144">
        <f>(F242+K242)</f>
        <v>0</v>
      </c>
      <c r="Q242" s="335">
        <f>(P242-O242)</f>
        <v>0</v>
      </c>
      <c r="R242" s="335">
        <f>(G242+L242)</f>
        <v>0</v>
      </c>
    </row>
    <row r="243" spans="2:18" ht="12.75" customHeight="1" x14ac:dyDescent="0.2">
      <c r="B243" s="256" t="s">
        <v>125</v>
      </c>
      <c r="C243" s="260">
        <f>C242</f>
        <v>0</v>
      </c>
      <c r="D243" s="260"/>
      <c r="E243" s="261">
        <f>E242</f>
        <v>0</v>
      </c>
      <c r="F243" s="259">
        <f>F242</f>
        <v>0</v>
      </c>
      <c r="G243" s="259">
        <f>G242</f>
        <v>0</v>
      </c>
      <c r="H243" s="259">
        <f>H242</f>
        <v>0</v>
      </c>
      <c r="I243" s="290">
        <f>(H243-E243)</f>
        <v>0</v>
      </c>
      <c r="J243" s="268">
        <f>J242</f>
        <v>0</v>
      </c>
      <c r="K243" s="259">
        <f>K242</f>
        <v>0</v>
      </c>
      <c r="L243" s="257">
        <f>L242</f>
        <v>0</v>
      </c>
      <c r="M243" s="257">
        <f>M242</f>
        <v>0</v>
      </c>
      <c r="N243" s="333">
        <f>N242</f>
        <v>0</v>
      </c>
      <c r="O243" s="266">
        <f>(E243+J243)</f>
        <v>0</v>
      </c>
      <c r="P243" s="268">
        <f>(F243+K243)</f>
        <v>0</v>
      </c>
      <c r="Q243" s="411">
        <f>(P243-O243)</f>
        <v>0</v>
      </c>
      <c r="R243" s="374">
        <f>(G243+L243)</f>
        <v>0</v>
      </c>
    </row>
    <row r="244" spans="2:18" ht="2.4500000000000002" customHeight="1" x14ac:dyDescent="0.2">
      <c r="B244" s="119"/>
      <c r="C244" s="144"/>
      <c r="D244" s="159"/>
      <c r="E244" s="117"/>
      <c r="F244" s="117"/>
      <c r="G244" s="117"/>
      <c r="H244" s="117"/>
      <c r="I244" s="335"/>
      <c r="J244" s="429"/>
      <c r="K244" s="430"/>
      <c r="L244" s="429"/>
      <c r="M244" s="430"/>
      <c r="N244" s="431"/>
      <c r="O244" s="413"/>
      <c r="P244" s="409"/>
      <c r="Q244" s="370"/>
      <c r="R244" s="370"/>
    </row>
    <row r="245" spans="2:18" ht="12.75" customHeight="1" x14ac:dyDescent="0.2">
      <c r="B245" s="152" t="s">
        <v>165</v>
      </c>
      <c r="C245" s="159"/>
      <c r="D245" s="159"/>
      <c r="E245" s="158"/>
      <c r="F245" s="158"/>
      <c r="G245" s="158"/>
      <c r="H245" s="158"/>
      <c r="I245" s="412"/>
      <c r="J245" s="432"/>
      <c r="K245" s="430"/>
      <c r="L245" s="433"/>
      <c r="M245" s="432"/>
      <c r="N245" s="434"/>
      <c r="O245" s="413"/>
      <c r="P245" s="409"/>
      <c r="Q245" s="370"/>
      <c r="R245" s="369"/>
    </row>
    <row r="246" spans="2:18" x14ac:dyDescent="0.2">
      <c r="B246" s="171" t="s">
        <v>166</v>
      </c>
      <c r="C246" s="172">
        <v>76675.199999999997</v>
      </c>
      <c r="D246" s="155">
        <v>1000</v>
      </c>
      <c r="E246" s="155">
        <f>(C246+D246)</f>
        <v>77675.199999999997</v>
      </c>
      <c r="F246" s="155">
        <v>60822.720000000001</v>
      </c>
      <c r="G246" s="155">
        <v>16605.12</v>
      </c>
      <c r="H246" s="155">
        <f>(F246+G246)</f>
        <v>77427.839999999997</v>
      </c>
      <c r="I246" s="291">
        <f>(H246-E246)</f>
        <v>-247.36000000000058</v>
      </c>
      <c r="J246" s="155">
        <v>15946.56</v>
      </c>
      <c r="K246" s="155">
        <v>15946.56</v>
      </c>
      <c r="L246" s="172">
        <v>0</v>
      </c>
      <c r="M246" s="155">
        <f>(K246+L246)</f>
        <v>15946.56</v>
      </c>
      <c r="N246" s="435">
        <f>(M246-J246)</f>
        <v>0</v>
      </c>
      <c r="O246" s="144">
        <f>(E246+J246)</f>
        <v>93621.759999999995</v>
      </c>
      <c r="P246" s="144">
        <f>(F246+K246)</f>
        <v>76769.279999999999</v>
      </c>
      <c r="Q246" s="335">
        <f>(P246-O246)</f>
        <v>-16852.479999999996</v>
      </c>
      <c r="R246" s="335">
        <f>(G246+L246)</f>
        <v>16605.12</v>
      </c>
    </row>
    <row r="247" spans="2:18" x14ac:dyDescent="0.2">
      <c r="B247" s="256" t="s">
        <v>127</v>
      </c>
      <c r="C247" s="257">
        <f>(C246)</f>
        <v>76675.199999999997</v>
      </c>
      <c r="D247" s="257">
        <v>1000</v>
      </c>
      <c r="E247" s="259">
        <f>(C247+D247)</f>
        <v>77675.199999999997</v>
      </c>
      <c r="F247" s="259">
        <f>(F246)</f>
        <v>60822.720000000001</v>
      </c>
      <c r="G247" s="259">
        <f>(G246)</f>
        <v>16605.12</v>
      </c>
      <c r="H247" s="259">
        <f>(H246)</f>
        <v>77427.839999999997</v>
      </c>
      <c r="I247" s="290">
        <f>(H247-E247)</f>
        <v>-247.36000000000058</v>
      </c>
      <c r="J247" s="268">
        <f>(J246)</f>
        <v>15946.56</v>
      </c>
      <c r="K247" s="259">
        <f>(K246)</f>
        <v>15946.56</v>
      </c>
      <c r="L247" s="257">
        <f>(L246)</f>
        <v>0</v>
      </c>
      <c r="M247" s="257">
        <f>(M246)</f>
        <v>15946.56</v>
      </c>
      <c r="N247" s="333">
        <f>(N246)</f>
        <v>0</v>
      </c>
      <c r="O247" s="266">
        <f>(E247+J247)</f>
        <v>93621.759999999995</v>
      </c>
      <c r="P247" s="268">
        <f>(F247+K247)</f>
        <v>76769.279999999999</v>
      </c>
      <c r="Q247" s="411">
        <f>(P247-O247)</f>
        <v>-16852.479999999996</v>
      </c>
      <c r="R247" s="374">
        <f>(G247+L247)</f>
        <v>16605.12</v>
      </c>
    </row>
    <row r="248" spans="2:18" ht="2.4500000000000002" customHeight="1" x14ac:dyDescent="0.2">
      <c r="B248" s="119"/>
      <c r="C248" s="191"/>
      <c r="D248" s="117"/>
      <c r="E248" s="165"/>
      <c r="F248" s="165"/>
      <c r="G248" s="165"/>
      <c r="H248" s="165"/>
      <c r="I248" s="436"/>
      <c r="J248" s="409"/>
      <c r="K248" s="437"/>
      <c r="L248" s="409"/>
      <c r="M248" s="367"/>
      <c r="N248" s="370"/>
      <c r="O248" s="366"/>
      <c r="P248" s="409"/>
      <c r="Q248" s="370"/>
      <c r="R248" s="369"/>
    </row>
    <row r="249" spans="2:18" x14ac:dyDescent="0.2">
      <c r="B249" s="152" t="s">
        <v>187</v>
      </c>
      <c r="C249" s="159"/>
      <c r="D249" s="144"/>
      <c r="E249" s="158"/>
      <c r="F249" s="158"/>
      <c r="G249" s="158"/>
      <c r="H249" s="158"/>
      <c r="I249" s="410"/>
      <c r="J249" s="433"/>
      <c r="K249" s="430"/>
      <c r="L249" s="433"/>
      <c r="M249" s="432"/>
      <c r="N249" s="434"/>
      <c r="O249" s="366"/>
      <c r="P249" s="409"/>
      <c r="Q249" s="370"/>
      <c r="R249" s="369"/>
    </row>
    <row r="250" spans="2:18" x14ac:dyDescent="0.2">
      <c r="B250" s="119" t="s">
        <v>126</v>
      </c>
      <c r="C250" s="144">
        <v>1000</v>
      </c>
      <c r="D250" s="144"/>
      <c r="E250" s="117">
        <f>(C250)</f>
        <v>1000</v>
      </c>
      <c r="F250" s="117">
        <v>0</v>
      </c>
      <c r="G250" s="117">
        <v>0</v>
      </c>
      <c r="H250" s="117">
        <f>(F250+G250)</f>
        <v>0</v>
      </c>
      <c r="I250" s="296">
        <f>(H250-E250)</f>
        <v>-1000</v>
      </c>
      <c r="J250" s="144">
        <v>0</v>
      </c>
      <c r="K250" s="117">
        <v>0</v>
      </c>
      <c r="L250" s="144">
        <v>0</v>
      </c>
      <c r="M250" s="117">
        <f>(K250+L250)</f>
        <v>0</v>
      </c>
      <c r="N250" s="335">
        <f>(M250-J250)</f>
        <v>0</v>
      </c>
      <c r="O250" s="365">
        <f t="shared" ref="O250:P252" si="51">(E250+J250)</f>
        <v>1000</v>
      </c>
      <c r="P250" s="144">
        <f t="shared" si="51"/>
        <v>0</v>
      </c>
      <c r="Q250" s="335">
        <f>(P250-O250)</f>
        <v>-1000</v>
      </c>
      <c r="R250" s="335">
        <f>(G250+L250)</f>
        <v>0</v>
      </c>
    </row>
    <row r="251" spans="2:18" x14ac:dyDescent="0.2">
      <c r="B251" s="119" t="s">
        <v>168</v>
      </c>
      <c r="C251" s="192">
        <v>1000</v>
      </c>
      <c r="D251" s="155"/>
      <c r="E251" s="169">
        <f>(C251)</f>
        <v>1000</v>
      </c>
      <c r="F251" s="155">
        <v>0</v>
      </c>
      <c r="G251" s="155">
        <v>0</v>
      </c>
      <c r="H251" s="155">
        <v>0</v>
      </c>
      <c r="I251" s="291">
        <f>(H251-E251)</f>
        <v>-1000</v>
      </c>
      <c r="J251" s="172">
        <v>0</v>
      </c>
      <c r="K251" s="155">
        <v>0</v>
      </c>
      <c r="L251" s="172">
        <v>0</v>
      </c>
      <c r="M251" s="155">
        <f>(K251+L251)</f>
        <v>0</v>
      </c>
      <c r="N251" s="435">
        <f>(M251-J251)</f>
        <v>0</v>
      </c>
      <c r="O251" s="365">
        <f t="shared" si="51"/>
        <v>1000</v>
      </c>
      <c r="P251" s="144">
        <f t="shared" si="51"/>
        <v>0</v>
      </c>
      <c r="Q251" s="335">
        <f>(P251-O251)</f>
        <v>-1000</v>
      </c>
      <c r="R251" s="335">
        <f>(G251+L251)</f>
        <v>0</v>
      </c>
    </row>
    <row r="252" spans="2:18" x14ac:dyDescent="0.2">
      <c r="B252" s="256" t="s">
        <v>130</v>
      </c>
      <c r="C252" s="257">
        <f>(C250+C251)</f>
        <v>2000</v>
      </c>
      <c r="D252" s="257"/>
      <c r="E252" s="259">
        <f>(C252)</f>
        <v>2000</v>
      </c>
      <c r="F252" s="259">
        <f>(F250)</f>
        <v>0</v>
      </c>
      <c r="G252" s="259">
        <f>(G250)</f>
        <v>0</v>
      </c>
      <c r="H252" s="259">
        <f>(H250)</f>
        <v>0</v>
      </c>
      <c r="I252" s="278">
        <f>(H252-E252)</f>
        <v>-2000</v>
      </c>
      <c r="J252" s="257">
        <f>(J250+J251)</f>
        <v>0</v>
      </c>
      <c r="K252" s="259">
        <f>(K250+K251)</f>
        <v>0</v>
      </c>
      <c r="L252" s="257">
        <f>(L250+L251)</f>
        <v>0</v>
      </c>
      <c r="M252" s="257">
        <f>(M250+M251)</f>
        <v>0</v>
      </c>
      <c r="N252" s="411">
        <f>(N250+N251)</f>
        <v>0</v>
      </c>
      <c r="O252" s="266">
        <f t="shared" si="51"/>
        <v>2000</v>
      </c>
      <c r="P252" s="268">
        <f t="shared" si="51"/>
        <v>0</v>
      </c>
      <c r="Q252" s="411">
        <f>(P252-O252)</f>
        <v>-2000</v>
      </c>
      <c r="R252" s="374">
        <f>(G252+L252)</f>
        <v>0</v>
      </c>
    </row>
    <row r="253" spans="2:18" ht="2.4500000000000002" customHeight="1" x14ac:dyDescent="0.2">
      <c r="B253" s="119"/>
      <c r="C253" s="191"/>
      <c r="D253" s="117"/>
      <c r="E253" s="165"/>
      <c r="F253" s="165"/>
      <c r="G253" s="165"/>
      <c r="H253" s="165"/>
      <c r="I253" s="436"/>
      <c r="J253" s="438"/>
      <c r="K253" s="415"/>
      <c r="L253" s="439"/>
      <c r="M253" s="420"/>
      <c r="N253" s="440"/>
      <c r="O253" s="366"/>
      <c r="P253" s="409"/>
      <c r="Q253" s="370"/>
      <c r="R253" s="369"/>
    </row>
    <row r="254" spans="2:18" x14ac:dyDescent="0.2">
      <c r="B254" s="152" t="s">
        <v>167</v>
      </c>
      <c r="C254" s="159"/>
      <c r="D254" s="159"/>
      <c r="E254" s="158"/>
      <c r="F254" s="158"/>
      <c r="G254" s="158"/>
      <c r="H254" s="158"/>
      <c r="I254" s="412"/>
      <c r="J254" s="438"/>
      <c r="K254" s="415"/>
      <c r="L254" s="439"/>
      <c r="M254" s="420"/>
      <c r="N254" s="440"/>
      <c r="O254" s="366"/>
      <c r="P254" s="409"/>
      <c r="Q254" s="370"/>
      <c r="R254" s="369"/>
    </row>
    <row r="255" spans="2:18" x14ac:dyDescent="0.2">
      <c r="B255" s="119" t="s">
        <v>128</v>
      </c>
      <c r="C255" s="144">
        <v>18462.080000000002</v>
      </c>
      <c r="D255" s="193">
        <v>-5300</v>
      </c>
      <c r="E255" s="117">
        <f>(C255+D255)</f>
        <v>13162.080000000002</v>
      </c>
      <c r="F255" s="117">
        <v>0</v>
      </c>
      <c r="G255" s="117">
        <v>0</v>
      </c>
      <c r="H255" s="117">
        <f>(F255+G255)</f>
        <v>0</v>
      </c>
      <c r="I255" s="335">
        <f>(H255-E255)</f>
        <v>-13162.080000000002</v>
      </c>
      <c r="J255" s="365">
        <v>0</v>
      </c>
      <c r="K255" s="117">
        <v>0</v>
      </c>
      <c r="L255" s="144">
        <v>0</v>
      </c>
      <c r="M255" s="117">
        <f>(K255+L255)</f>
        <v>0</v>
      </c>
      <c r="N255" s="335">
        <f>(M255-J255)</f>
        <v>0</v>
      </c>
      <c r="O255" s="365">
        <f t="shared" ref="O255:P257" si="52">(E255+J255)</f>
        <v>13162.080000000002</v>
      </c>
      <c r="P255" s="144">
        <f t="shared" si="52"/>
        <v>0</v>
      </c>
      <c r="Q255" s="335">
        <f>(P255-O255)</f>
        <v>-13162.080000000002</v>
      </c>
      <c r="R255" s="336">
        <f>(G255+L255)</f>
        <v>0</v>
      </c>
    </row>
    <row r="256" spans="2:18" x14ac:dyDescent="0.2">
      <c r="B256" s="119" t="s">
        <v>129</v>
      </c>
      <c r="C256" s="172">
        <v>10000</v>
      </c>
      <c r="D256" s="155" t="s">
        <v>2</v>
      </c>
      <c r="E256" s="155">
        <f>(C256)</f>
        <v>10000</v>
      </c>
      <c r="F256" s="155">
        <v>0</v>
      </c>
      <c r="G256" s="155">
        <v>0</v>
      </c>
      <c r="H256" s="155">
        <v>0</v>
      </c>
      <c r="I256" s="291">
        <f>(H256-E256)</f>
        <v>-10000</v>
      </c>
      <c r="J256" s="156">
        <v>0</v>
      </c>
      <c r="K256" s="155">
        <v>0</v>
      </c>
      <c r="L256" s="172">
        <v>0</v>
      </c>
      <c r="M256" s="155">
        <f>(K256+L256)</f>
        <v>0</v>
      </c>
      <c r="N256" s="435">
        <f>(M256-J256)</f>
        <v>0</v>
      </c>
      <c r="O256" s="365">
        <f t="shared" si="52"/>
        <v>10000</v>
      </c>
      <c r="P256" s="144">
        <f t="shared" si="52"/>
        <v>0</v>
      </c>
      <c r="Q256" s="335">
        <f>(P256-O256)</f>
        <v>-10000</v>
      </c>
      <c r="R256" s="336">
        <f>(G256+L256)</f>
        <v>0</v>
      </c>
    </row>
    <row r="257" spans="2:18" x14ac:dyDescent="0.2">
      <c r="B257" s="256" t="s">
        <v>132</v>
      </c>
      <c r="C257" s="257">
        <f>(C255+C256)</f>
        <v>28462.080000000002</v>
      </c>
      <c r="D257" s="257"/>
      <c r="E257" s="259">
        <f t="shared" ref="E257:N257" si="53">(E255+E256)</f>
        <v>23162.080000000002</v>
      </c>
      <c r="F257" s="259">
        <f t="shared" si="53"/>
        <v>0</v>
      </c>
      <c r="G257" s="259">
        <f t="shared" si="53"/>
        <v>0</v>
      </c>
      <c r="H257" s="259">
        <f t="shared" si="53"/>
        <v>0</v>
      </c>
      <c r="I257" s="259">
        <f t="shared" si="53"/>
        <v>-23162.080000000002</v>
      </c>
      <c r="J257" s="373">
        <f t="shared" si="53"/>
        <v>0</v>
      </c>
      <c r="K257" s="259">
        <f t="shared" si="53"/>
        <v>0</v>
      </c>
      <c r="L257" s="257">
        <f t="shared" si="53"/>
        <v>0</v>
      </c>
      <c r="M257" s="257">
        <f t="shared" si="53"/>
        <v>0</v>
      </c>
      <c r="N257" s="411">
        <f t="shared" si="53"/>
        <v>0</v>
      </c>
      <c r="O257" s="266">
        <f t="shared" si="52"/>
        <v>23162.080000000002</v>
      </c>
      <c r="P257" s="268">
        <f t="shared" si="52"/>
        <v>0</v>
      </c>
      <c r="Q257" s="411">
        <f>(P257-O257)</f>
        <v>-23162.080000000002</v>
      </c>
      <c r="R257" s="374">
        <f>(G257+L257)</f>
        <v>0</v>
      </c>
    </row>
    <row r="258" spans="2:18" ht="1.1499999999999999" customHeight="1" x14ac:dyDescent="0.2">
      <c r="B258" s="171"/>
      <c r="C258" s="144"/>
      <c r="D258" s="144"/>
      <c r="E258" s="117"/>
      <c r="F258" s="117"/>
      <c r="G258" s="117"/>
      <c r="H258" s="117"/>
      <c r="I258" s="296"/>
      <c r="J258" s="365"/>
      <c r="K258" s="117"/>
      <c r="L258" s="441"/>
      <c r="M258" s="144"/>
      <c r="N258" s="335"/>
      <c r="O258" s="194"/>
      <c r="P258" s="144"/>
      <c r="Q258" s="335"/>
      <c r="R258" s="336"/>
    </row>
    <row r="259" spans="2:18" ht="12.75" customHeight="1" x14ac:dyDescent="0.2">
      <c r="B259" s="247" t="s">
        <v>8</v>
      </c>
      <c r="C259" s="248">
        <f>(C225+C239+C247+C252+C257)</f>
        <v>683751.27999999991</v>
      </c>
      <c r="D259" s="249">
        <f>D225+D247+D255</f>
        <v>0</v>
      </c>
      <c r="E259" s="249">
        <f>(C259)</f>
        <v>683751.27999999991</v>
      </c>
      <c r="F259" s="487">
        <f>(F225+F239+F247+F252+F257)</f>
        <v>385386.67000000004</v>
      </c>
      <c r="G259" s="487">
        <f>(G225+G239+G247+G252+G257)</f>
        <v>98560.18</v>
      </c>
      <c r="H259" s="487">
        <f>(F259+G259)</f>
        <v>483946.85000000003</v>
      </c>
      <c r="I259" s="488">
        <f>(H259-E259)</f>
        <v>-199804.42999999988</v>
      </c>
      <c r="J259" s="489">
        <f>(J225+J239+J247+J252+J257)</f>
        <v>24759.809999999998</v>
      </c>
      <c r="K259" s="487">
        <f>(K225+K239+K247+K252+K257)</f>
        <v>24759.809999999998</v>
      </c>
      <c r="L259" s="487">
        <f>(L225+L239+L247+L252+L257)</f>
        <v>0</v>
      </c>
      <c r="M259" s="487">
        <f>(M225+M239+M247+M252+M257)</f>
        <v>24759.809999999998</v>
      </c>
      <c r="N259" s="488">
        <f>(M259-J259)</f>
        <v>0</v>
      </c>
      <c r="O259" s="489">
        <f>(E259+J259)</f>
        <v>708511.08999999985</v>
      </c>
      <c r="P259" s="487">
        <f>(F259+K259)</f>
        <v>410146.48000000004</v>
      </c>
      <c r="Q259" s="488">
        <f>(P259-O259)</f>
        <v>-298364.60999999981</v>
      </c>
      <c r="R259" s="490">
        <f>(G259+L259)</f>
        <v>98560.18</v>
      </c>
    </row>
    <row r="260" spans="2:18" ht="2.4500000000000002" customHeight="1" x14ac:dyDescent="0.2">
      <c r="B260" s="119"/>
      <c r="C260" s="157"/>
      <c r="D260" s="159"/>
      <c r="E260" s="144"/>
      <c r="F260" s="144"/>
      <c r="G260" s="144"/>
      <c r="H260" s="144"/>
      <c r="I260" s="296"/>
      <c r="J260" s="365"/>
      <c r="K260" s="117"/>
      <c r="L260" s="117"/>
      <c r="M260" s="144"/>
      <c r="N260" s="335"/>
      <c r="O260" s="365"/>
      <c r="P260" s="144"/>
      <c r="Q260" s="335"/>
      <c r="R260" s="336"/>
    </row>
    <row r="261" spans="2:18" x14ac:dyDescent="0.2">
      <c r="B261" s="196" t="s">
        <v>131</v>
      </c>
      <c r="C261" s="144"/>
      <c r="D261" s="159"/>
      <c r="E261" s="144"/>
      <c r="F261" s="144"/>
      <c r="G261" s="144"/>
      <c r="H261" s="144"/>
      <c r="I261" s="335"/>
      <c r="J261" s="365"/>
      <c r="K261" s="117"/>
      <c r="L261" s="117"/>
      <c r="M261" s="144"/>
      <c r="N261" s="335"/>
      <c r="O261" s="365"/>
      <c r="P261" s="144"/>
      <c r="Q261" s="335"/>
      <c r="R261" s="336"/>
    </row>
    <row r="262" spans="2:18" ht="1.1499999999999999" customHeight="1" x14ac:dyDescent="0.2">
      <c r="B262" s="119"/>
      <c r="C262" s="144"/>
      <c r="D262" s="159"/>
      <c r="E262" s="144"/>
      <c r="F262" s="144"/>
      <c r="G262" s="144"/>
      <c r="H262" s="144"/>
      <c r="I262" s="335"/>
      <c r="J262" s="442"/>
      <c r="K262" s="430"/>
      <c r="L262" s="430"/>
      <c r="M262" s="429"/>
      <c r="N262" s="431"/>
      <c r="O262" s="365"/>
      <c r="P262" s="144"/>
      <c r="Q262" s="335"/>
      <c r="R262" s="336"/>
    </row>
    <row r="263" spans="2:18" ht="12.75" customHeight="1" x14ac:dyDescent="0.2">
      <c r="B263" s="152" t="s">
        <v>188</v>
      </c>
      <c r="C263" s="159"/>
      <c r="D263" s="159"/>
      <c r="E263" s="158"/>
      <c r="F263" s="158"/>
      <c r="G263" s="158"/>
      <c r="H263" s="158"/>
      <c r="I263" s="412"/>
      <c r="J263" s="442"/>
      <c r="K263" s="430"/>
      <c r="L263" s="430"/>
      <c r="M263" s="429"/>
      <c r="N263" s="431"/>
      <c r="O263" s="365"/>
      <c r="P263" s="144"/>
      <c r="Q263" s="335"/>
      <c r="R263" s="336"/>
    </row>
    <row r="264" spans="2:18" ht="12.75" customHeight="1" x14ac:dyDescent="0.2">
      <c r="B264" s="119" t="s">
        <v>175</v>
      </c>
      <c r="C264" s="172">
        <v>320000</v>
      </c>
      <c r="D264" s="170"/>
      <c r="E264" s="155">
        <f>(C264)</f>
        <v>320000</v>
      </c>
      <c r="F264" s="155">
        <v>307609.63</v>
      </c>
      <c r="G264" s="155">
        <v>2972</v>
      </c>
      <c r="H264" s="155">
        <f>(F264+G264)</f>
        <v>310581.63</v>
      </c>
      <c r="I264" s="291">
        <f>(H264-E264)</f>
        <v>-9418.3699999999953</v>
      </c>
      <c r="J264" s="156">
        <v>0</v>
      </c>
      <c r="K264" s="155">
        <v>0</v>
      </c>
      <c r="L264" s="155">
        <v>0</v>
      </c>
      <c r="M264" s="172">
        <f>(K264+L264)</f>
        <v>0</v>
      </c>
      <c r="N264" s="435">
        <f>(M264-J264)</f>
        <v>0</v>
      </c>
      <c r="O264" s="365">
        <f>(E264+J264)</f>
        <v>320000</v>
      </c>
      <c r="P264" s="144">
        <f>(F264+K264)</f>
        <v>307609.63</v>
      </c>
      <c r="Q264" s="335">
        <f>(P264-O264)</f>
        <v>-12390.369999999995</v>
      </c>
      <c r="R264" s="335">
        <f>(G264+L264)</f>
        <v>2972</v>
      </c>
    </row>
    <row r="265" spans="2:18" ht="12.75" customHeight="1" x14ac:dyDescent="0.2">
      <c r="B265" s="256" t="s">
        <v>133</v>
      </c>
      <c r="C265" s="257">
        <f>(C264)</f>
        <v>320000</v>
      </c>
      <c r="D265" s="258"/>
      <c r="E265" s="259">
        <f>(C265)</f>
        <v>320000</v>
      </c>
      <c r="F265" s="259">
        <f>(F264)</f>
        <v>307609.63</v>
      </c>
      <c r="G265" s="259">
        <f>(G264)</f>
        <v>2972</v>
      </c>
      <c r="H265" s="259">
        <f>(H264)</f>
        <v>310581.63</v>
      </c>
      <c r="I265" s="333">
        <f>(H265-E265)</f>
        <v>-9418.3699999999953</v>
      </c>
      <c r="J265" s="373">
        <f>(J264)</f>
        <v>0</v>
      </c>
      <c r="K265" s="259">
        <f>(K264)</f>
        <v>0</v>
      </c>
      <c r="L265" s="259">
        <f>(L264)</f>
        <v>0</v>
      </c>
      <c r="M265" s="257">
        <f>(M264)</f>
        <v>0</v>
      </c>
      <c r="N265" s="333">
        <f>(N264)</f>
        <v>0</v>
      </c>
      <c r="O265" s="266">
        <f>(E265+J265)</f>
        <v>320000</v>
      </c>
      <c r="P265" s="268">
        <f>(F265+K265)</f>
        <v>307609.63</v>
      </c>
      <c r="Q265" s="411">
        <f>(P265-O265)</f>
        <v>-12390.369999999995</v>
      </c>
      <c r="R265" s="374">
        <f>(G265+L265)</f>
        <v>2972</v>
      </c>
    </row>
    <row r="266" spans="2:18" ht="2.4500000000000002" customHeight="1" x14ac:dyDescent="0.2">
      <c r="B266" s="119"/>
      <c r="C266" s="144"/>
      <c r="D266" s="159"/>
      <c r="E266" s="144"/>
      <c r="F266" s="144"/>
      <c r="G266" s="144"/>
      <c r="H266" s="144"/>
      <c r="I266" s="335"/>
      <c r="J266" s="442"/>
      <c r="K266" s="430"/>
      <c r="L266" s="430"/>
      <c r="M266" s="429"/>
      <c r="N266" s="431"/>
      <c r="O266" s="365"/>
      <c r="P266" s="144"/>
      <c r="Q266" s="335"/>
      <c r="R266" s="336"/>
    </row>
    <row r="267" spans="2:18" x14ac:dyDescent="0.2">
      <c r="B267" s="152" t="s">
        <v>169</v>
      </c>
      <c r="C267" s="159"/>
      <c r="D267" s="159"/>
      <c r="E267" s="158"/>
      <c r="F267" s="158"/>
      <c r="G267" s="158"/>
      <c r="H267" s="158"/>
      <c r="I267" s="412"/>
      <c r="J267" s="442"/>
      <c r="K267" s="430"/>
      <c r="L267" s="430"/>
      <c r="M267" s="429"/>
      <c r="N267" s="431"/>
      <c r="O267" s="365"/>
      <c r="P267" s="144"/>
      <c r="Q267" s="335"/>
      <c r="R267" s="336"/>
    </row>
    <row r="268" spans="2:18" x14ac:dyDescent="0.2">
      <c r="B268" s="119" t="s">
        <v>170</v>
      </c>
      <c r="C268" s="144">
        <v>110000</v>
      </c>
      <c r="D268" s="207"/>
      <c r="E268" s="117">
        <f>(C268)</f>
        <v>110000</v>
      </c>
      <c r="F268" s="117">
        <v>957.29</v>
      </c>
      <c r="G268" s="117">
        <v>0</v>
      </c>
      <c r="H268" s="117">
        <f>(F268+G268)</f>
        <v>957.29</v>
      </c>
      <c r="I268" s="335">
        <f>(H268-E268)</f>
        <v>-109042.71</v>
      </c>
      <c r="J268" s="365">
        <v>1351.76</v>
      </c>
      <c r="K268" s="117">
        <v>1351.76</v>
      </c>
      <c r="L268" s="117">
        <v>0</v>
      </c>
      <c r="M268" s="144">
        <f>(K268+L268)</f>
        <v>1351.76</v>
      </c>
      <c r="N268" s="335">
        <f>(M268-J268)</f>
        <v>0</v>
      </c>
      <c r="O268" s="365">
        <f t="shared" ref="O268:P270" si="54">(E268+J268)</f>
        <v>111351.76</v>
      </c>
      <c r="P268" s="144">
        <f t="shared" si="54"/>
        <v>2309.0500000000002</v>
      </c>
      <c r="Q268" s="335">
        <f>(P268-O268)</f>
        <v>-109042.70999999999</v>
      </c>
      <c r="R268" s="335">
        <f>(G268+L268)</f>
        <v>0</v>
      </c>
    </row>
    <row r="269" spans="2:18" x14ac:dyDescent="0.2">
      <c r="B269" s="119" t="s">
        <v>171</v>
      </c>
      <c r="C269" s="172">
        <v>280000</v>
      </c>
      <c r="D269" s="170"/>
      <c r="E269" s="155">
        <f>(C269)</f>
        <v>280000</v>
      </c>
      <c r="F269" s="155">
        <v>0</v>
      </c>
      <c r="G269" s="155">
        <v>0</v>
      </c>
      <c r="H269" s="155">
        <f>(F269+G269)</f>
        <v>0</v>
      </c>
      <c r="I269" s="291">
        <f>(H269-E269)</f>
        <v>-280000</v>
      </c>
      <c r="J269" s="156">
        <v>0</v>
      </c>
      <c r="K269" s="155">
        <v>0</v>
      </c>
      <c r="L269" s="155">
        <v>0</v>
      </c>
      <c r="M269" s="172">
        <f>(K269+L269)</f>
        <v>0</v>
      </c>
      <c r="N269" s="435">
        <f>(M269-J269)</f>
        <v>0</v>
      </c>
      <c r="O269" s="365">
        <f t="shared" si="54"/>
        <v>280000</v>
      </c>
      <c r="P269" s="144">
        <f t="shared" si="54"/>
        <v>0</v>
      </c>
      <c r="Q269" s="335">
        <f>(P269-O269)</f>
        <v>-280000</v>
      </c>
      <c r="R269" s="335">
        <f>(G269+L269)</f>
        <v>0</v>
      </c>
    </row>
    <row r="270" spans="2:18" x14ac:dyDescent="0.2">
      <c r="B270" s="256" t="s">
        <v>134</v>
      </c>
      <c r="C270" s="257">
        <f>(C268+C269)</f>
        <v>390000</v>
      </c>
      <c r="D270" s="258"/>
      <c r="E270" s="259">
        <f>(C270)</f>
        <v>390000</v>
      </c>
      <c r="F270" s="259">
        <f>(F268+F269)</f>
        <v>957.29</v>
      </c>
      <c r="G270" s="259">
        <f>(G268+G269)</f>
        <v>0</v>
      </c>
      <c r="H270" s="259">
        <f>(H268+H269)</f>
        <v>957.29</v>
      </c>
      <c r="I270" s="333">
        <f>(H270-E270)</f>
        <v>-389042.71</v>
      </c>
      <c r="J270" s="266">
        <f>(J268+J269)</f>
        <v>1351.76</v>
      </c>
      <c r="K270" s="259">
        <f>(K268+K269)</f>
        <v>1351.76</v>
      </c>
      <c r="L270" s="259">
        <f>(L268+L269)</f>
        <v>0</v>
      </c>
      <c r="M270" s="257">
        <f>(M268+M269)</f>
        <v>1351.76</v>
      </c>
      <c r="N270" s="333">
        <f>(N268+N269)</f>
        <v>0</v>
      </c>
      <c r="O270" s="266">
        <f t="shared" si="54"/>
        <v>391351.76</v>
      </c>
      <c r="P270" s="268">
        <f t="shared" si="54"/>
        <v>2309.0500000000002</v>
      </c>
      <c r="Q270" s="411">
        <f>(P270-O270)</f>
        <v>-389042.71</v>
      </c>
      <c r="R270" s="374">
        <f>(G270+L270)</f>
        <v>0</v>
      </c>
    </row>
    <row r="271" spans="2:18" ht="2.4500000000000002" customHeight="1" x14ac:dyDescent="0.2">
      <c r="B271" s="119"/>
      <c r="C271" s="144"/>
      <c r="D271" s="159"/>
      <c r="E271" s="117"/>
      <c r="F271" s="117"/>
      <c r="G271" s="117"/>
      <c r="H271" s="117"/>
      <c r="I271" s="335"/>
      <c r="J271" s="442"/>
      <c r="K271" s="430"/>
      <c r="L271" s="430"/>
      <c r="M271" s="429"/>
      <c r="N271" s="431"/>
      <c r="O271" s="365"/>
      <c r="P271" s="144"/>
      <c r="Q271" s="335"/>
      <c r="R271" s="336"/>
    </row>
    <row r="272" spans="2:18" x14ac:dyDescent="0.2">
      <c r="B272" s="152" t="s">
        <v>189</v>
      </c>
      <c r="C272" s="159"/>
      <c r="D272" s="159"/>
      <c r="E272" s="158"/>
      <c r="F272" s="158"/>
      <c r="G272" s="158"/>
      <c r="H272" s="158"/>
      <c r="I272" s="412"/>
      <c r="J272" s="442"/>
      <c r="K272" s="430"/>
      <c r="L272" s="430"/>
      <c r="M272" s="429"/>
      <c r="N272" s="431"/>
      <c r="O272" s="365"/>
      <c r="P272" s="144"/>
      <c r="Q272" s="335"/>
      <c r="R272" s="336"/>
    </row>
    <row r="273" spans="2:18" x14ac:dyDescent="0.2">
      <c r="B273" s="119" t="s">
        <v>172</v>
      </c>
      <c r="C273" s="192" t="s">
        <v>23</v>
      </c>
      <c r="D273" s="197"/>
      <c r="E273" s="169" t="str">
        <f>(C273)</f>
        <v>p.m.</v>
      </c>
      <c r="F273" s="155">
        <v>0</v>
      </c>
      <c r="G273" s="155">
        <v>0</v>
      </c>
      <c r="H273" s="155">
        <f>(F273+G273)</f>
        <v>0</v>
      </c>
      <c r="I273" s="291">
        <v>0</v>
      </c>
      <c r="J273" s="156">
        <v>0</v>
      </c>
      <c r="K273" s="155">
        <v>0</v>
      </c>
      <c r="L273" s="155">
        <v>0</v>
      </c>
      <c r="M273" s="172">
        <f>(K273+L273)</f>
        <v>0</v>
      </c>
      <c r="N273" s="435">
        <f>(M273-J273)</f>
        <v>0</v>
      </c>
      <c r="O273" s="365">
        <v>0</v>
      </c>
      <c r="P273" s="144">
        <f>(F273+K273)</f>
        <v>0</v>
      </c>
      <c r="Q273" s="335">
        <f>(P273-O273)</f>
        <v>0</v>
      </c>
      <c r="R273" s="335">
        <f>(G273+L273)</f>
        <v>0</v>
      </c>
    </row>
    <row r="274" spans="2:18" x14ac:dyDescent="0.2">
      <c r="B274" s="256" t="s">
        <v>135</v>
      </c>
      <c r="C274" s="260" t="str">
        <f>(C273)</f>
        <v>p.m.</v>
      </c>
      <c r="D274" s="269"/>
      <c r="E274" s="261" t="str">
        <f>(C274)</f>
        <v>p.m.</v>
      </c>
      <c r="F274" s="259">
        <f>(F273)</f>
        <v>0</v>
      </c>
      <c r="G274" s="259">
        <f>(G273)</f>
        <v>0</v>
      </c>
      <c r="H274" s="259">
        <f>(H273)</f>
        <v>0</v>
      </c>
      <c r="I274" s="333">
        <v>0</v>
      </c>
      <c r="J274" s="373">
        <f>(J273)</f>
        <v>0</v>
      </c>
      <c r="K274" s="259">
        <f>(K273)</f>
        <v>0</v>
      </c>
      <c r="L274" s="259">
        <f>(L273)</f>
        <v>0</v>
      </c>
      <c r="M274" s="257">
        <f>(M273)</f>
        <v>0</v>
      </c>
      <c r="N274" s="333">
        <f>(N273)</f>
        <v>0</v>
      </c>
      <c r="O274" s="266">
        <v>0</v>
      </c>
      <c r="P274" s="268">
        <f>(F274+K274)</f>
        <v>0</v>
      </c>
      <c r="Q274" s="411">
        <f>(P274-O274)</f>
        <v>0</v>
      </c>
      <c r="R274" s="374">
        <f>(G274+L274)</f>
        <v>0</v>
      </c>
    </row>
    <row r="275" spans="2:18" ht="2.4500000000000002" customHeight="1" x14ac:dyDescent="0.2">
      <c r="B275" s="198"/>
      <c r="C275" s="191"/>
      <c r="D275" s="191"/>
      <c r="E275" s="165"/>
      <c r="F275" s="165"/>
      <c r="G275" s="165"/>
      <c r="H275" s="165"/>
      <c r="I275" s="414"/>
      <c r="J275" s="442"/>
      <c r="K275" s="430"/>
      <c r="L275" s="430"/>
      <c r="M275" s="429"/>
      <c r="N275" s="431"/>
      <c r="O275" s="365"/>
      <c r="P275" s="144"/>
      <c r="Q275" s="335"/>
      <c r="R275" s="336"/>
    </row>
    <row r="276" spans="2:18" x14ac:dyDescent="0.2">
      <c r="B276" s="152" t="s">
        <v>190</v>
      </c>
      <c r="C276" s="159"/>
      <c r="D276" s="159"/>
      <c r="E276" s="158"/>
      <c r="F276" s="158"/>
      <c r="G276" s="158"/>
      <c r="H276" s="158"/>
      <c r="I276" s="412"/>
      <c r="J276" s="442"/>
      <c r="K276" s="430"/>
      <c r="L276" s="430"/>
      <c r="M276" s="429"/>
      <c r="N276" s="431"/>
      <c r="O276" s="365"/>
      <c r="P276" s="144"/>
      <c r="Q276" s="335"/>
      <c r="R276" s="336"/>
    </row>
    <row r="277" spans="2:18" x14ac:dyDescent="0.2">
      <c r="B277" s="119" t="s">
        <v>174</v>
      </c>
      <c r="C277" s="172">
        <v>75000</v>
      </c>
      <c r="D277" s="170"/>
      <c r="E277" s="155">
        <f>(C277)</f>
        <v>75000</v>
      </c>
      <c r="F277" s="155">
        <v>0</v>
      </c>
      <c r="G277" s="155">
        <v>0</v>
      </c>
      <c r="H277" s="155">
        <f>(F277+G277)</f>
        <v>0</v>
      </c>
      <c r="I277" s="291">
        <f>(H277-E277)</f>
        <v>-75000</v>
      </c>
      <c r="J277" s="156">
        <v>0</v>
      </c>
      <c r="K277" s="155">
        <v>0</v>
      </c>
      <c r="L277" s="155">
        <v>0</v>
      </c>
      <c r="M277" s="172">
        <f>(K277+L277)</f>
        <v>0</v>
      </c>
      <c r="N277" s="435">
        <f>(M277-J277)</f>
        <v>0</v>
      </c>
      <c r="O277" s="365">
        <f>(E277+J277)</f>
        <v>75000</v>
      </c>
      <c r="P277" s="144">
        <f>(F277+K277)</f>
        <v>0</v>
      </c>
      <c r="Q277" s="335">
        <f>(P277-O277)</f>
        <v>-75000</v>
      </c>
      <c r="R277" s="335">
        <f>(G277+L277)</f>
        <v>0</v>
      </c>
    </row>
    <row r="278" spans="2:18" x14ac:dyDescent="0.2">
      <c r="B278" s="256" t="s">
        <v>173</v>
      </c>
      <c r="C278" s="257">
        <f>(C277)</f>
        <v>75000</v>
      </c>
      <c r="D278" s="258"/>
      <c r="E278" s="259">
        <f>(C278)</f>
        <v>75000</v>
      </c>
      <c r="F278" s="259">
        <f>(F277)</f>
        <v>0</v>
      </c>
      <c r="G278" s="259">
        <f>(G277)</f>
        <v>0</v>
      </c>
      <c r="H278" s="259">
        <f>(H277)</f>
        <v>0</v>
      </c>
      <c r="I278" s="333">
        <f>(H278-E278)</f>
        <v>-75000</v>
      </c>
      <c r="J278" s="373">
        <f>(J277)</f>
        <v>0</v>
      </c>
      <c r="K278" s="259">
        <f>(K277)</f>
        <v>0</v>
      </c>
      <c r="L278" s="259">
        <f>(L277)</f>
        <v>0</v>
      </c>
      <c r="M278" s="257">
        <f>(M277)</f>
        <v>0</v>
      </c>
      <c r="N278" s="333">
        <f>(N277)</f>
        <v>0</v>
      </c>
      <c r="O278" s="266">
        <f>(E278+J278)</f>
        <v>75000</v>
      </c>
      <c r="P278" s="268">
        <f>(F278+K278)</f>
        <v>0</v>
      </c>
      <c r="Q278" s="411">
        <f>(P278-O278)</f>
        <v>-75000</v>
      </c>
      <c r="R278" s="374">
        <f>(G278+L278)</f>
        <v>0</v>
      </c>
    </row>
    <row r="279" spans="2:18" ht="1.1499999999999999" customHeight="1" x14ac:dyDescent="0.2">
      <c r="B279" s="119"/>
      <c r="C279" s="199"/>
      <c r="D279" s="200"/>
      <c r="E279" s="201"/>
      <c r="F279" s="201"/>
      <c r="G279" s="201"/>
      <c r="H279" s="201"/>
      <c r="I279" s="443"/>
      <c r="J279" s="444"/>
      <c r="K279" s="445"/>
      <c r="L279" s="445"/>
      <c r="M279" s="446"/>
      <c r="N279" s="447"/>
      <c r="O279" s="444"/>
      <c r="P279" s="446"/>
      <c r="Q279" s="447"/>
      <c r="R279" s="448"/>
    </row>
    <row r="280" spans="2:18" ht="12.75" customHeight="1" x14ac:dyDescent="0.2">
      <c r="B280" s="250" t="s">
        <v>15</v>
      </c>
      <c r="C280" s="248">
        <f>(C265+C270+C278)</f>
        <v>785000</v>
      </c>
      <c r="D280" s="238"/>
      <c r="E280" s="239">
        <f>(C280)</f>
        <v>785000</v>
      </c>
      <c r="F280" s="249">
        <f>(F265+F270+F274+F278)</f>
        <v>308566.92</v>
      </c>
      <c r="G280" s="338">
        <f>(G265+G270+G274+G278)</f>
        <v>2972</v>
      </c>
      <c r="H280" s="237">
        <f>(H265+H270+H274+H278)</f>
        <v>311538.92</v>
      </c>
      <c r="I280" s="337">
        <f>(H280-E280)</f>
        <v>-473461.08</v>
      </c>
      <c r="J280" s="475">
        <f>J270+J274+J278</f>
        <v>1351.76</v>
      </c>
      <c r="K280" s="239">
        <f>K270+K274+K278</f>
        <v>1351.76</v>
      </c>
      <c r="L280" s="239">
        <f>(L278+L279)</f>
        <v>0</v>
      </c>
      <c r="M280" s="249">
        <f>M270+M274+M278</f>
        <v>1351.76</v>
      </c>
      <c r="N280" s="476">
        <f>(N278+N279)</f>
        <v>0</v>
      </c>
      <c r="O280" s="475">
        <f>(E280+J280)</f>
        <v>786351.76</v>
      </c>
      <c r="P280" s="249">
        <f>(F280+K280)</f>
        <v>309918.68</v>
      </c>
      <c r="Q280" s="339">
        <f>(P280-O280)</f>
        <v>-476433.08</v>
      </c>
      <c r="R280" s="477">
        <f>(G280+L280)</f>
        <v>2972</v>
      </c>
    </row>
    <row r="281" spans="2:18" ht="3" customHeight="1" x14ac:dyDescent="0.2">
      <c r="B281" s="449"/>
      <c r="C281" s="450"/>
      <c r="D281" s="451"/>
      <c r="E281" s="451"/>
      <c r="F281" s="367"/>
      <c r="G281" s="451"/>
      <c r="H281" s="451"/>
      <c r="I281" s="452"/>
      <c r="J281" s="366"/>
      <c r="K281" s="451"/>
      <c r="L281" s="451"/>
      <c r="M281" s="409"/>
      <c r="N281" s="370"/>
      <c r="O281" s="366"/>
      <c r="P281" s="409"/>
      <c r="Q281" s="452"/>
      <c r="R281" s="369"/>
    </row>
    <row r="282" spans="2:18" x14ac:dyDescent="0.2">
      <c r="B282" s="196" t="s">
        <v>176</v>
      </c>
      <c r="C282" s="144"/>
      <c r="D282" s="159"/>
      <c r="E282" s="117"/>
      <c r="F282" s="144"/>
      <c r="G282" s="117"/>
      <c r="H282" s="117"/>
      <c r="I282" s="335"/>
      <c r="J282" s="366"/>
      <c r="K282" s="367"/>
      <c r="L282" s="367"/>
      <c r="M282" s="409"/>
      <c r="N282" s="368"/>
      <c r="O282" s="366"/>
      <c r="P282" s="409"/>
      <c r="Q282" s="370"/>
      <c r="R282" s="369"/>
    </row>
    <row r="283" spans="2:18" ht="2.1" customHeight="1" x14ac:dyDescent="0.2">
      <c r="B283" s="198"/>
      <c r="C283" s="191"/>
      <c r="D283" s="191"/>
      <c r="E283" s="165"/>
      <c r="F283" s="165"/>
      <c r="G283" s="165"/>
      <c r="H283" s="165"/>
      <c r="I283" s="414"/>
      <c r="J283" s="366"/>
      <c r="K283" s="367"/>
      <c r="L283" s="367"/>
      <c r="M283" s="409"/>
      <c r="N283" s="370"/>
      <c r="O283" s="366"/>
      <c r="P283" s="409"/>
      <c r="Q283" s="370"/>
      <c r="R283" s="369"/>
    </row>
    <row r="284" spans="2:18" ht="12.75" customHeight="1" x14ac:dyDescent="0.2">
      <c r="B284" s="152" t="s">
        <v>178</v>
      </c>
      <c r="C284" s="159"/>
      <c r="D284" s="159"/>
      <c r="E284" s="158"/>
      <c r="F284" s="158"/>
      <c r="G284" s="158"/>
      <c r="H284" s="158"/>
      <c r="I284" s="412"/>
      <c r="J284" s="442"/>
      <c r="K284" s="430"/>
      <c r="L284" s="430"/>
      <c r="M284" s="429"/>
      <c r="N284" s="431"/>
      <c r="O284" s="365"/>
      <c r="P284" s="144"/>
      <c r="Q284" s="335"/>
      <c r="R284" s="336"/>
    </row>
    <row r="285" spans="2:18" ht="12.75" customHeight="1" x14ac:dyDescent="0.2">
      <c r="B285" s="119" t="s">
        <v>179</v>
      </c>
      <c r="C285" s="172">
        <v>0</v>
      </c>
      <c r="D285" s="170"/>
      <c r="E285" s="155">
        <f>(C285)</f>
        <v>0</v>
      </c>
      <c r="F285" s="155">
        <v>0</v>
      </c>
      <c r="G285" s="155">
        <v>0</v>
      </c>
      <c r="H285" s="155">
        <f>(F285+G285)</f>
        <v>0</v>
      </c>
      <c r="I285" s="291">
        <f>(H285-E285)</f>
        <v>0</v>
      </c>
      <c r="J285" s="156">
        <v>0</v>
      </c>
      <c r="K285" s="155">
        <v>0</v>
      </c>
      <c r="L285" s="155">
        <v>0</v>
      </c>
      <c r="M285" s="172">
        <f>(K285+L285)</f>
        <v>0</v>
      </c>
      <c r="N285" s="435">
        <f>(M285-J285)</f>
        <v>0</v>
      </c>
      <c r="O285" s="365">
        <f>(E285+J285)</f>
        <v>0</v>
      </c>
      <c r="P285" s="144">
        <f>(F285+K285)</f>
        <v>0</v>
      </c>
      <c r="Q285" s="335">
        <f>(P285-O285)</f>
        <v>0</v>
      </c>
      <c r="R285" s="335">
        <f>(G285+L285)</f>
        <v>0</v>
      </c>
    </row>
    <row r="286" spans="2:18" ht="12.75" customHeight="1" x14ac:dyDescent="0.2">
      <c r="B286" s="256" t="s">
        <v>180</v>
      </c>
      <c r="C286" s="257">
        <f>(C285)</f>
        <v>0</v>
      </c>
      <c r="D286" s="258"/>
      <c r="E286" s="259">
        <f>(C286)</f>
        <v>0</v>
      </c>
      <c r="F286" s="259">
        <f>(F285)</f>
        <v>0</v>
      </c>
      <c r="G286" s="259">
        <f>(G285)</f>
        <v>0</v>
      </c>
      <c r="H286" s="259">
        <f>(H285)</f>
        <v>0</v>
      </c>
      <c r="I286" s="333">
        <f>(H286-E286)</f>
        <v>0</v>
      </c>
      <c r="J286" s="373">
        <f>(J285)</f>
        <v>0</v>
      </c>
      <c r="K286" s="259">
        <f>(K285)</f>
        <v>0</v>
      </c>
      <c r="L286" s="259">
        <f>(L285)</f>
        <v>0</v>
      </c>
      <c r="M286" s="257">
        <f>(M285)</f>
        <v>0</v>
      </c>
      <c r="N286" s="333">
        <f>(N285)</f>
        <v>0</v>
      </c>
      <c r="O286" s="266">
        <f>(E286+J286)</f>
        <v>0</v>
      </c>
      <c r="P286" s="268">
        <f>(F286+K286)</f>
        <v>0</v>
      </c>
      <c r="Q286" s="411">
        <f>(P286-O286)</f>
        <v>0</v>
      </c>
      <c r="R286" s="374">
        <f>(G286+L286)</f>
        <v>0</v>
      </c>
    </row>
    <row r="287" spans="2:18" ht="2.1" customHeight="1" x14ac:dyDescent="0.2">
      <c r="B287" s="119"/>
      <c r="C287" s="199"/>
      <c r="D287" s="200"/>
      <c r="E287" s="201"/>
      <c r="F287" s="201"/>
      <c r="G287" s="201"/>
      <c r="H287" s="201"/>
      <c r="I287" s="443"/>
      <c r="J287" s="444"/>
      <c r="K287" s="445"/>
      <c r="L287" s="445"/>
      <c r="M287" s="446"/>
      <c r="N287" s="447"/>
      <c r="O287" s="444"/>
      <c r="P287" s="446"/>
      <c r="Q287" s="447"/>
      <c r="R287" s="448"/>
    </row>
    <row r="288" spans="2:18" ht="12.75" customHeight="1" x14ac:dyDescent="0.2">
      <c r="B288" s="250" t="s">
        <v>59</v>
      </c>
      <c r="C288" s="251">
        <f>(C286)</f>
        <v>0</v>
      </c>
      <c r="D288" s="252"/>
      <c r="E288" s="253">
        <f>(C288)</f>
        <v>0</v>
      </c>
      <c r="F288" s="253">
        <f>(F286)</f>
        <v>0</v>
      </c>
      <c r="G288" s="253">
        <f>(G286)</f>
        <v>0</v>
      </c>
      <c r="H288" s="253">
        <f>(H286)</f>
        <v>0</v>
      </c>
      <c r="I288" s="337">
        <f>(H288-E288)</f>
        <v>0</v>
      </c>
      <c r="J288" s="248">
        <f>(J286)</f>
        <v>0</v>
      </c>
      <c r="K288" s="239">
        <f>(K286)</f>
        <v>0</v>
      </c>
      <c r="L288" s="239">
        <f>(L286)</f>
        <v>0</v>
      </c>
      <c r="M288" s="253">
        <f>(M287)</f>
        <v>0</v>
      </c>
      <c r="N288" s="453">
        <f>(N287)</f>
        <v>0</v>
      </c>
      <c r="O288" s="248">
        <f>(E288+J288)</f>
        <v>0</v>
      </c>
      <c r="P288" s="253">
        <f>(F288+K288)</f>
        <v>0</v>
      </c>
      <c r="Q288" s="339">
        <f>(P288-O288)</f>
        <v>0</v>
      </c>
      <c r="R288" s="340">
        <f>(G288+L288)</f>
        <v>0</v>
      </c>
    </row>
    <row r="289" spans="1:18" ht="14.1" customHeight="1" thickBot="1" x14ac:dyDescent="0.25">
      <c r="B289" s="215" t="s">
        <v>60</v>
      </c>
      <c r="C289" s="216">
        <f>(C259+C280+C288)</f>
        <v>1468751.2799999998</v>
      </c>
      <c r="D289" s="217" t="s">
        <v>2</v>
      </c>
      <c r="E289" s="216">
        <f>(E259+E280+E286)</f>
        <v>1468751.2799999998</v>
      </c>
      <c r="F289" s="217">
        <f>(F259+F280+F286)</f>
        <v>693953.59000000008</v>
      </c>
      <c r="G289" s="217">
        <f>(G259+G280+G286)</f>
        <v>101532.18</v>
      </c>
      <c r="H289" s="217">
        <f>(H259+H280+H286)</f>
        <v>795485.77</v>
      </c>
      <c r="I289" s="478">
        <f>(H289-E289)</f>
        <v>-673265.50999999978</v>
      </c>
      <c r="J289" s="479">
        <f>(J259+J280+J286)</f>
        <v>26111.569999999996</v>
      </c>
      <c r="K289" s="480">
        <f>(K259+K280+K286)</f>
        <v>26111.569999999996</v>
      </c>
      <c r="L289" s="480">
        <f>(L259+L280+L286)</f>
        <v>0</v>
      </c>
      <c r="M289" s="216">
        <f>(M259+M280+M286)</f>
        <v>26111.569999999996</v>
      </c>
      <c r="N289" s="460">
        <f>(N259+N280+N286)</f>
        <v>0</v>
      </c>
      <c r="O289" s="479">
        <f>(E289+J289)</f>
        <v>1494862.8499999999</v>
      </c>
      <c r="P289" s="480">
        <f>(F289+K289)</f>
        <v>720065.16</v>
      </c>
      <c r="Q289" s="478">
        <f>(P289-O289)</f>
        <v>-774797.68999999983</v>
      </c>
      <c r="R289" s="481">
        <f>(G289+L289)</f>
        <v>101532.18</v>
      </c>
    </row>
    <row r="290" spans="1:18" ht="12" customHeight="1" thickTop="1" x14ac:dyDescent="0.2">
      <c r="A290" s="35"/>
      <c r="B290" s="35"/>
      <c r="C290" s="469"/>
      <c r="D290" s="469"/>
      <c r="E290" s="469"/>
      <c r="F290" s="471"/>
      <c r="G290" s="471"/>
      <c r="H290" s="471"/>
      <c r="I290" s="471"/>
      <c r="J290" s="471"/>
      <c r="K290" s="471"/>
      <c r="L290" s="474"/>
      <c r="M290" s="471"/>
      <c r="N290" s="471"/>
      <c r="O290" s="471"/>
      <c r="P290" s="471"/>
      <c r="Q290" s="471"/>
      <c r="R290" s="471"/>
    </row>
    <row r="291" spans="1:18" ht="12" customHeight="1" x14ac:dyDescent="0.2">
      <c r="A291" s="35"/>
      <c r="B291" s="35"/>
      <c r="C291" s="498"/>
      <c r="D291" s="498"/>
      <c r="E291" s="498"/>
      <c r="F291" s="474"/>
      <c r="G291" s="474"/>
      <c r="H291" s="474"/>
      <c r="I291" s="474"/>
      <c r="J291" s="474"/>
      <c r="K291" s="474"/>
      <c r="L291" s="474"/>
      <c r="M291" s="474"/>
      <c r="N291" s="474"/>
      <c r="O291" s="474"/>
      <c r="P291" s="474"/>
      <c r="Q291" s="474"/>
      <c r="R291" s="474"/>
    </row>
    <row r="292" spans="1:18" ht="26.25" customHeight="1" x14ac:dyDescent="0.2">
      <c r="A292" s="35"/>
      <c r="B292" s="466"/>
      <c r="C292" s="441"/>
      <c r="D292" s="470"/>
      <c r="E292" s="441"/>
      <c r="F292" s="472"/>
      <c r="G292" s="472"/>
      <c r="H292" s="472"/>
      <c r="I292" s="472"/>
      <c r="J292" s="474"/>
      <c r="K292" s="474"/>
      <c r="L292" s="474"/>
      <c r="M292" s="474"/>
      <c r="N292" s="474"/>
      <c r="O292" s="474"/>
      <c r="P292" s="474"/>
      <c r="Q292" s="474"/>
      <c r="R292" s="474"/>
    </row>
    <row r="293" spans="1:18" ht="32.1" customHeight="1" x14ac:dyDescent="0.2">
      <c r="A293" s="35"/>
      <c r="B293" s="468"/>
      <c r="C293" s="467"/>
      <c r="D293" s="467"/>
      <c r="E293" s="467"/>
      <c r="F293" s="473"/>
      <c r="G293" s="473"/>
      <c r="H293" s="473"/>
      <c r="I293" s="473"/>
      <c r="J293" s="474"/>
      <c r="K293" s="474"/>
      <c r="L293" s="474"/>
      <c r="M293" s="474"/>
      <c r="N293" s="474"/>
      <c r="O293" s="474"/>
      <c r="P293" s="474"/>
      <c r="Q293" s="474"/>
      <c r="R293" s="474"/>
    </row>
    <row r="294" spans="1:18" ht="29.1" customHeight="1" x14ac:dyDescent="0.4">
      <c r="B294" s="600" t="s">
        <v>162</v>
      </c>
      <c r="C294" s="600"/>
      <c r="D294" s="600"/>
      <c r="E294" s="600"/>
      <c r="F294" s="600"/>
      <c r="G294" s="600"/>
      <c r="H294" s="600"/>
      <c r="I294" s="600"/>
      <c r="J294" s="600"/>
      <c r="K294" s="600"/>
      <c r="L294" s="600"/>
      <c r="M294" s="600"/>
      <c r="N294" s="600"/>
      <c r="O294" s="600"/>
      <c r="P294" s="600"/>
      <c r="Q294" s="600"/>
      <c r="R294" s="88">
        <v>5</v>
      </c>
    </row>
    <row r="295" spans="1:18" ht="2.1" customHeight="1" x14ac:dyDescent="0.2"/>
    <row r="296" spans="1:18" ht="15.6" customHeight="1" x14ac:dyDescent="0.35">
      <c r="B296" s="175"/>
      <c r="C296" s="601" t="s">
        <v>113</v>
      </c>
      <c r="D296" s="602"/>
      <c r="E296" s="602"/>
      <c r="F296" s="602"/>
      <c r="G296" s="602"/>
      <c r="H296" s="602"/>
      <c r="I296" s="603"/>
      <c r="J296" s="604" t="s">
        <v>70</v>
      </c>
      <c r="K296" s="605"/>
      <c r="L296" s="605"/>
      <c r="M296" s="605"/>
      <c r="N296" s="606"/>
      <c r="O296" s="605" t="s">
        <v>43</v>
      </c>
      <c r="P296" s="605"/>
      <c r="Q296" s="606"/>
      <c r="R296" s="111"/>
    </row>
    <row r="297" spans="1:18" ht="15.6" customHeight="1" x14ac:dyDescent="0.35">
      <c r="B297" s="126" t="s">
        <v>0</v>
      </c>
      <c r="C297" s="176" t="s">
        <v>39</v>
      </c>
      <c r="D297" s="225"/>
      <c r="E297" s="37"/>
      <c r="F297" s="38"/>
      <c r="G297" s="225" t="s">
        <v>22</v>
      </c>
      <c r="H297" s="5"/>
      <c r="I297" s="6"/>
      <c r="J297" s="42"/>
      <c r="K297" s="39"/>
      <c r="L297" s="98"/>
      <c r="M297" s="177"/>
      <c r="N297" s="178"/>
      <c r="O297" s="30"/>
      <c r="P297" s="100"/>
      <c r="Q297" s="101"/>
      <c r="R297" s="102"/>
    </row>
    <row r="298" spans="1:18" ht="33.75" customHeight="1" x14ac:dyDescent="0.2">
      <c r="B298" s="7"/>
      <c r="C298" s="179" t="s">
        <v>18</v>
      </c>
      <c r="D298" s="45" t="s">
        <v>19</v>
      </c>
      <c r="E298" s="47" t="s">
        <v>20</v>
      </c>
      <c r="F298" s="67" t="s">
        <v>71</v>
      </c>
      <c r="G298" s="66" t="s">
        <v>72</v>
      </c>
      <c r="H298" s="47" t="s">
        <v>1</v>
      </c>
      <c r="I298" s="48" t="s">
        <v>46</v>
      </c>
      <c r="J298" s="49" t="s">
        <v>193</v>
      </c>
      <c r="K298" s="50" t="s">
        <v>73</v>
      </c>
      <c r="L298" s="99" t="s">
        <v>74</v>
      </c>
      <c r="M298" s="96" t="s">
        <v>1</v>
      </c>
      <c r="N298" s="103" t="s">
        <v>19</v>
      </c>
      <c r="O298" s="54" t="s">
        <v>47</v>
      </c>
      <c r="P298" s="96" t="s">
        <v>75</v>
      </c>
      <c r="Q298" s="103" t="s">
        <v>46</v>
      </c>
      <c r="R298" s="149" t="s">
        <v>159</v>
      </c>
    </row>
    <row r="299" spans="1:18" ht="12.75" customHeight="1" x14ac:dyDescent="0.2">
      <c r="B299" s="8"/>
      <c r="C299" s="97">
        <v>1</v>
      </c>
      <c r="D299" s="28">
        <v>2</v>
      </c>
      <c r="E299" s="180" t="s">
        <v>17</v>
      </c>
      <c r="F299" s="97">
        <v>4</v>
      </c>
      <c r="G299" s="28">
        <v>5</v>
      </c>
      <c r="H299" s="29" t="s">
        <v>61</v>
      </c>
      <c r="I299" s="36" t="s">
        <v>21</v>
      </c>
      <c r="J299" s="27">
        <v>8</v>
      </c>
      <c r="K299" s="128">
        <v>9</v>
      </c>
      <c r="L299" s="28">
        <v>10</v>
      </c>
      <c r="M299" s="97" t="s">
        <v>44</v>
      </c>
      <c r="N299" s="129" t="s">
        <v>45</v>
      </c>
      <c r="O299" s="62" t="s">
        <v>50</v>
      </c>
      <c r="P299" s="105" t="s">
        <v>54</v>
      </c>
      <c r="Q299" s="150" t="s">
        <v>49</v>
      </c>
      <c r="R299" s="129" t="s">
        <v>51</v>
      </c>
    </row>
    <row r="300" spans="1:18" ht="0.6" customHeight="1" x14ac:dyDescent="0.2">
      <c r="B300" s="7"/>
      <c r="C300" s="131"/>
      <c r="D300" s="131"/>
      <c r="E300" s="133"/>
      <c r="F300" s="131"/>
      <c r="G300" s="133"/>
      <c r="H300" s="132"/>
      <c r="I300" s="181"/>
      <c r="J300" s="182"/>
      <c r="K300" s="131"/>
      <c r="L300" s="183"/>
      <c r="M300" s="132"/>
      <c r="N300" s="181"/>
      <c r="O300" s="184"/>
      <c r="P300" s="185"/>
      <c r="Q300" s="186"/>
      <c r="R300" s="187"/>
    </row>
    <row r="301" spans="1:18" ht="13.5" customHeight="1" x14ac:dyDescent="0.2">
      <c r="B301" s="188" t="s">
        <v>65</v>
      </c>
      <c r="C301" s="208">
        <f>C289</f>
        <v>1468751.2799999998</v>
      </c>
      <c r="D301" s="208"/>
      <c r="E301" s="209">
        <f>(C301)</f>
        <v>1468751.2799999998</v>
      </c>
      <c r="F301" s="208">
        <f>F289</f>
        <v>693953.59000000008</v>
      </c>
      <c r="G301" s="209">
        <f>G289</f>
        <v>101532.18</v>
      </c>
      <c r="H301" s="209">
        <f>H289</f>
        <v>795485.77</v>
      </c>
      <c r="I301" s="461">
        <f>H301-E301</f>
        <v>-673265.50999999978</v>
      </c>
      <c r="J301" s="462">
        <f>J289</f>
        <v>26111.569999999996</v>
      </c>
      <c r="K301" s="208">
        <f>K289</f>
        <v>26111.569999999996</v>
      </c>
      <c r="L301" s="208">
        <f>L289</f>
        <v>0</v>
      </c>
      <c r="M301" s="209">
        <f>M289</f>
        <v>26111.569999999996</v>
      </c>
      <c r="N301" s="461">
        <f>(M301-J301)</f>
        <v>0</v>
      </c>
      <c r="O301" s="463">
        <f>(E301+J301)</f>
        <v>1494862.8499999999</v>
      </c>
      <c r="P301" s="464">
        <f>(F301+K301)</f>
        <v>720065.16</v>
      </c>
      <c r="Q301" s="465">
        <f>(P301-O301)</f>
        <v>-774797.68999999983</v>
      </c>
      <c r="R301" s="461">
        <f>(G301+L301)</f>
        <v>101532.18</v>
      </c>
    </row>
    <row r="302" spans="1:18" ht="2.1" customHeight="1" x14ac:dyDescent="0.2">
      <c r="B302" s="198"/>
      <c r="C302" s="191"/>
      <c r="D302" s="191"/>
      <c r="E302" s="165"/>
      <c r="F302" s="165"/>
      <c r="G302" s="165"/>
      <c r="H302" s="165"/>
      <c r="I302" s="414"/>
      <c r="J302" s="366"/>
      <c r="K302" s="367"/>
      <c r="L302" s="367"/>
      <c r="M302" s="409"/>
      <c r="N302" s="370"/>
      <c r="O302" s="366"/>
      <c r="P302" s="409"/>
      <c r="Q302" s="370"/>
      <c r="R302" s="369"/>
    </row>
    <row r="303" spans="1:18" ht="12.75" customHeight="1" x14ac:dyDescent="0.2">
      <c r="B303" s="196" t="s">
        <v>177</v>
      </c>
      <c r="C303" s="191"/>
      <c r="D303" s="191"/>
      <c r="E303" s="165"/>
      <c r="F303" s="165"/>
      <c r="G303" s="165"/>
      <c r="H303" s="117"/>
      <c r="I303" s="414"/>
      <c r="J303" s="366"/>
      <c r="K303" s="367"/>
      <c r="L303" s="367"/>
      <c r="M303" s="409"/>
      <c r="N303" s="370"/>
      <c r="O303" s="366"/>
      <c r="P303" s="409"/>
      <c r="Q303" s="370"/>
      <c r="R303" s="369"/>
    </row>
    <row r="304" spans="1:18" ht="2.1" customHeight="1" x14ac:dyDescent="0.2">
      <c r="B304" s="196"/>
      <c r="C304" s="191"/>
      <c r="D304" s="191"/>
      <c r="E304" s="165"/>
      <c r="F304" s="165"/>
      <c r="G304" s="165"/>
      <c r="H304" s="165"/>
      <c r="I304" s="414"/>
      <c r="J304" s="366"/>
      <c r="K304" s="367"/>
      <c r="L304" s="367"/>
      <c r="M304" s="409"/>
      <c r="N304" s="370"/>
      <c r="O304" s="366"/>
      <c r="P304" s="409"/>
      <c r="Q304" s="370"/>
      <c r="R304" s="369"/>
    </row>
    <row r="305" spans="2:18" x14ac:dyDescent="0.2">
      <c r="B305" s="152" t="s">
        <v>181</v>
      </c>
      <c r="C305" s="159"/>
      <c r="D305" s="159"/>
      <c r="E305" s="158"/>
      <c r="F305" s="158"/>
      <c r="G305" s="158"/>
      <c r="H305" s="158"/>
      <c r="I305" s="412"/>
      <c r="J305" s="366"/>
      <c r="K305" s="367"/>
      <c r="L305" s="367"/>
      <c r="M305" s="409"/>
      <c r="N305" s="370"/>
      <c r="O305" s="366"/>
      <c r="P305" s="409"/>
      <c r="Q305" s="370"/>
      <c r="R305" s="369"/>
    </row>
    <row r="306" spans="2:18" x14ac:dyDescent="0.2">
      <c r="B306" s="119" t="s">
        <v>182</v>
      </c>
      <c r="C306" s="144">
        <v>32000</v>
      </c>
      <c r="D306" s="159"/>
      <c r="E306" s="117">
        <f t="shared" ref="E306:E311" si="55">(C306)</f>
        <v>32000</v>
      </c>
      <c r="F306" s="117">
        <v>25768.04</v>
      </c>
      <c r="G306" s="117">
        <v>0</v>
      </c>
      <c r="H306" s="117">
        <f>(F306+G306)</f>
        <v>25768.04</v>
      </c>
      <c r="I306" s="335">
        <f t="shared" ref="I306:I311" si="56">(H306-E306)</f>
        <v>-6231.9599999999991</v>
      </c>
      <c r="J306" s="365">
        <v>0</v>
      </c>
      <c r="K306" s="117">
        <v>0</v>
      </c>
      <c r="L306" s="117">
        <v>0</v>
      </c>
      <c r="M306" s="144">
        <f>(K306+L306)</f>
        <v>0</v>
      </c>
      <c r="N306" s="335">
        <f>(M306-J306)</f>
        <v>0</v>
      </c>
      <c r="O306" s="365">
        <f t="shared" ref="O306:P311" si="57">(E306+J306)</f>
        <v>32000</v>
      </c>
      <c r="P306" s="144">
        <f t="shared" si="57"/>
        <v>25768.04</v>
      </c>
      <c r="Q306" s="335">
        <f t="shared" ref="Q306:Q311" si="58">(P306-O306)</f>
        <v>-6231.9599999999991</v>
      </c>
      <c r="R306" s="335">
        <f t="shared" ref="R306:R311" si="59">(G306+L306)</f>
        <v>0</v>
      </c>
    </row>
    <row r="307" spans="2:18" x14ac:dyDescent="0.2">
      <c r="B307" s="119" t="s">
        <v>183</v>
      </c>
      <c r="C307" s="144">
        <v>20000</v>
      </c>
      <c r="D307" s="159"/>
      <c r="E307" s="117">
        <f t="shared" si="55"/>
        <v>20000</v>
      </c>
      <c r="F307" s="117">
        <v>5940.56</v>
      </c>
      <c r="G307" s="117">
        <v>0</v>
      </c>
      <c r="H307" s="117">
        <f>(F307+G307)</f>
        <v>5940.56</v>
      </c>
      <c r="I307" s="335">
        <f t="shared" si="56"/>
        <v>-14059.439999999999</v>
      </c>
      <c r="J307" s="365">
        <v>0</v>
      </c>
      <c r="K307" s="117">
        <v>0</v>
      </c>
      <c r="L307" s="117">
        <v>0</v>
      </c>
      <c r="M307" s="144">
        <f>(K307+L307)</f>
        <v>0</v>
      </c>
      <c r="N307" s="335">
        <f>(M307-J307)</f>
        <v>0</v>
      </c>
      <c r="O307" s="365">
        <f t="shared" si="57"/>
        <v>20000</v>
      </c>
      <c r="P307" s="144">
        <f t="shared" si="57"/>
        <v>5940.56</v>
      </c>
      <c r="Q307" s="335">
        <f t="shared" si="58"/>
        <v>-14059.439999999999</v>
      </c>
      <c r="R307" s="335">
        <f t="shared" si="59"/>
        <v>0</v>
      </c>
    </row>
    <row r="308" spans="2:18" x14ac:dyDescent="0.2">
      <c r="B308" s="119" t="s">
        <v>184</v>
      </c>
      <c r="C308" s="144">
        <v>16000</v>
      </c>
      <c r="D308" s="159"/>
      <c r="E308" s="117">
        <f t="shared" si="55"/>
        <v>16000</v>
      </c>
      <c r="F308" s="117">
        <v>9846.5400000000009</v>
      </c>
      <c r="G308" s="117">
        <v>0</v>
      </c>
      <c r="H308" s="117">
        <f>(F308+G308)</f>
        <v>9846.5400000000009</v>
      </c>
      <c r="I308" s="335">
        <f t="shared" si="56"/>
        <v>-6153.4599999999991</v>
      </c>
      <c r="J308" s="365">
        <v>0</v>
      </c>
      <c r="K308" s="117">
        <v>0</v>
      </c>
      <c r="L308" s="117">
        <v>0</v>
      </c>
      <c r="M308" s="144">
        <f>(K308+L308)</f>
        <v>0</v>
      </c>
      <c r="N308" s="335">
        <f>(M308-J308)</f>
        <v>0</v>
      </c>
      <c r="O308" s="365">
        <f t="shared" si="57"/>
        <v>16000</v>
      </c>
      <c r="P308" s="144">
        <f t="shared" si="57"/>
        <v>9846.5400000000009</v>
      </c>
      <c r="Q308" s="335">
        <f t="shared" si="58"/>
        <v>-6153.4599999999991</v>
      </c>
      <c r="R308" s="335">
        <f t="shared" si="59"/>
        <v>0</v>
      </c>
    </row>
    <row r="309" spans="2:18" x14ac:dyDescent="0.2">
      <c r="B309" s="119" t="s">
        <v>185</v>
      </c>
      <c r="C309" s="144">
        <v>500</v>
      </c>
      <c r="D309" s="159"/>
      <c r="E309" s="117">
        <f t="shared" si="55"/>
        <v>500</v>
      </c>
      <c r="F309" s="117">
        <v>500</v>
      </c>
      <c r="G309" s="117">
        <v>0</v>
      </c>
      <c r="H309" s="117">
        <f>(F309+G309)</f>
        <v>500</v>
      </c>
      <c r="I309" s="335">
        <f t="shared" si="56"/>
        <v>0</v>
      </c>
      <c r="J309" s="365">
        <v>0</v>
      </c>
      <c r="K309" s="117">
        <v>0</v>
      </c>
      <c r="L309" s="117">
        <v>0</v>
      </c>
      <c r="M309" s="144">
        <f>(K309+L309)</f>
        <v>0</v>
      </c>
      <c r="N309" s="335">
        <f>(M309-J309)</f>
        <v>0</v>
      </c>
      <c r="O309" s="365">
        <f t="shared" si="57"/>
        <v>500</v>
      </c>
      <c r="P309" s="144">
        <f t="shared" si="57"/>
        <v>500</v>
      </c>
      <c r="Q309" s="335">
        <f t="shared" si="58"/>
        <v>0</v>
      </c>
      <c r="R309" s="335">
        <f t="shared" si="59"/>
        <v>0</v>
      </c>
    </row>
    <row r="310" spans="2:18" x14ac:dyDescent="0.2">
      <c r="B310" s="119" t="s">
        <v>186</v>
      </c>
      <c r="C310" s="192">
        <v>10000</v>
      </c>
      <c r="D310" s="170"/>
      <c r="E310" s="155">
        <f t="shared" si="55"/>
        <v>10000</v>
      </c>
      <c r="F310" s="155">
        <v>1500</v>
      </c>
      <c r="G310" s="155">
        <v>0</v>
      </c>
      <c r="H310" s="155">
        <f>(F310+G310)</f>
        <v>1500</v>
      </c>
      <c r="I310" s="291">
        <f t="shared" si="56"/>
        <v>-8500</v>
      </c>
      <c r="J310" s="168">
        <v>0</v>
      </c>
      <c r="K310" s="155">
        <v>0</v>
      </c>
      <c r="L310" s="169">
        <v>0</v>
      </c>
      <c r="M310" s="172">
        <f>(K310+L310)</f>
        <v>0</v>
      </c>
      <c r="N310" s="435">
        <f>(M310-J310)</f>
        <v>0</v>
      </c>
      <c r="O310" s="365">
        <f t="shared" si="57"/>
        <v>10000</v>
      </c>
      <c r="P310" s="144">
        <f t="shared" si="57"/>
        <v>1500</v>
      </c>
      <c r="Q310" s="335">
        <f t="shared" si="58"/>
        <v>-8500</v>
      </c>
      <c r="R310" s="335">
        <f t="shared" si="59"/>
        <v>0</v>
      </c>
    </row>
    <row r="311" spans="2:18" x14ac:dyDescent="0.2">
      <c r="B311" s="256" t="s">
        <v>191</v>
      </c>
      <c r="C311" s="257">
        <f>(C306+C307+C308+C309+C310)</f>
        <v>78500</v>
      </c>
      <c r="D311" s="258"/>
      <c r="E311" s="259">
        <f t="shared" si="55"/>
        <v>78500</v>
      </c>
      <c r="F311" s="259">
        <f>(F306+F307+F308+F309+F310)</f>
        <v>43555.14</v>
      </c>
      <c r="G311" s="259">
        <f>(G306+G307+G308+G309)</f>
        <v>0</v>
      </c>
      <c r="H311" s="259">
        <f>(H306+H307+H308+H309+H310)</f>
        <v>43555.14</v>
      </c>
      <c r="I311" s="333">
        <f t="shared" si="56"/>
        <v>-34944.86</v>
      </c>
      <c r="J311" s="373">
        <f>(J306+J307+J308+J309+J310)</f>
        <v>0</v>
      </c>
      <c r="K311" s="259">
        <f>(K306+K307+K308+K309+K310)</f>
        <v>0</v>
      </c>
      <c r="L311" s="259">
        <f>(L306+L307+L308+L309+L310)</f>
        <v>0</v>
      </c>
      <c r="M311" s="257">
        <f>(M306+M307+M308+M309+M310)</f>
        <v>0</v>
      </c>
      <c r="N311" s="333">
        <f>(N306+N307+N308+N309+N310)</f>
        <v>0</v>
      </c>
      <c r="O311" s="266">
        <f t="shared" si="57"/>
        <v>78500</v>
      </c>
      <c r="P311" s="268">
        <f t="shared" si="57"/>
        <v>43555.14</v>
      </c>
      <c r="Q311" s="411">
        <f t="shared" si="58"/>
        <v>-34944.86</v>
      </c>
      <c r="R311" s="374">
        <f t="shared" si="59"/>
        <v>0</v>
      </c>
    </row>
    <row r="312" spans="2:18" ht="1.1499999999999999" customHeight="1" x14ac:dyDescent="0.2">
      <c r="B312" s="497"/>
      <c r="C312" s="203"/>
      <c r="D312" s="204"/>
      <c r="E312" s="204"/>
      <c r="F312" s="204"/>
      <c r="G312" s="204"/>
      <c r="H312" s="204"/>
      <c r="I312" s="454"/>
      <c r="J312" s="366"/>
      <c r="K312" s="445"/>
      <c r="L312" s="445"/>
      <c r="M312" s="446"/>
      <c r="N312" s="447"/>
      <c r="O312" s="444"/>
      <c r="P312" s="446"/>
      <c r="Q312" s="447"/>
      <c r="R312" s="369"/>
    </row>
    <row r="313" spans="2:18" x14ac:dyDescent="0.2">
      <c r="B313" s="250" t="s">
        <v>67</v>
      </c>
      <c r="C313" s="254">
        <f>(C311)</f>
        <v>78500</v>
      </c>
      <c r="D313" s="255"/>
      <c r="E313" s="239">
        <f>(C313)</f>
        <v>78500</v>
      </c>
      <c r="F313" s="239">
        <f>(F311)</f>
        <v>43555.14</v>
      </c>
      <c r="G313" s="239">
        <f>(G311)</f>
        <v>0</v>
      </c>
      <c r="H313" s="239">
        <f>(H311)</f>
        <v>43555.14</v>
      </c>
      <c r="I313" s="337">
        <f>(H313-E313)</f>
        <v>-34944.86</v>
      </c>
      <c r="J313" s="248">
        <f>(J311+J312)</f>
        <v>0</v>
      </c>
      <c r="K313" s="239">
        <f>(K311+K312)</f>
        <v>0</v>
      </c>
      <c r="L313" s="338">
        <f>(L311+L312)</f>
        <v>0</v>
      </c>
      <c r="M313" s="237">
        <f>(M311+M312)</f>
        <v>0</v>
      </c>
      <c r="N313" s="337">
        <f>(N311+N312)</f>
        <v>0</v>
      </c>
      <c r="O313" s="455">
        <f>(E313+J313)</f>
        <v>78500</v>
      </c>
      <c r="P313" s="456">
        <f>(F313+K313)</f>
        <v>43555.14</v>
      </c>
      <c r="Q313" s="339">
        <f>(P313-O313)</f>
        <v>-34944.86</v>
      </c>
      <c r="R313" s="457">
        <f>(G313+L313)</f>
        <v>0</v>
      </c>
    </row>
    <row r="314" spans="2:18" ht="1.9" customHeight="1" thickBot="1" x14ac:dyDescent="0.25">
      <c r="B314" s="195"/>
      <c r="C314" s="221"/>
      <c r="D314" s="221"/>
      <c r="E314" s="222"/>
      <c r="F314" s="227"/>
      <c r="G314" s="227"/>
      <c r="H314" s="227"/>
      <c r="I314" s="228"/>
      <c r="J314" s="229"/>
      <c r="K314" s="230"/>
      <c r="L314" s="230"/>
      <c r="M314" s="231"/>
      <c r="N314" s="232"/>
      <c r="O314" s="233"/>
      <c r="P314" s="233"/>
      <c r="Q314" s="234"/>
      <c r="R314" s="235"/>
    </row>
    <row r="315" spans="2:18" ht="16.899999999999999" customHeight="1" thickBot="1" x14ac:dyDescent="0.25">
      <c r="B315" s="218" t="s">
        <v>136</v>
      </c>
      <c r="C315" s="220">
        <f>(C259+C280+C313)</f>
        <v>1547251.2799999998</v>
      </c>
      <c r="D315" s="219">
        <v>0</v>
      </c>
      <c r="E315" s="219">
        <f>(C315)</f>
        <v>1547251.2799999998</v>
      </c>
      <c r="F315" s="219">
        <f>(F301+F313)</f>
        <v>737508.7300000001</v>
      </c>
      <c r="G315" s="219">
        <f>(G301+G313)</f>
        <v>101532.18</v>
      </c>
      <c r="H315" s="219">
        <f>(H301+H313)</f>
        <v>839040.91</v>
      </c>
      <c r="I315" s="482">
        <f>(H315-E315)</f>
        <v>-708210.36999999976</v>
      </c>
      <c r="J315" s="483">
        <f>(J301+J313)</f>
        <v>26111.569999999996</v>
      </c>
      <c r="K315" s="484">
        <f>(K301+K313)</f>
        <v>26111.569999999996</v>
      </c>
      <c r="L315" s="484">
        <f>(L301+L313)</f>
        <v>0</v>
      </c>
      <c r="M315" s="219">
        <f>(K315+L315)</f>
        <v>26111.569999999996</v>
      </c>
      <c r="N315" s="485">
        <f>(M315-J315)</f>
        <v>0</v>
      </c>
      <c r="O315" s="220">
        <f>(O301+O313)</f>
        <v>1573362.8499999999</v>
      </c>
      <c r="P315" s="219">
        <f>(F315+K315)</f>
        <v>763620.3</v>
      </c>
      <c r="Q315" s="485">
        <f>(P315-O315)</f>
        <v>-809742.54999999981</v>
      </c>
      <c r="R315" s="486">
        <f>(G315+L315)</f>
        <v>101532.18</v>
      </c>
    </row>
    <row r="316" spans="2:18" ht="13.5" thickTop="1" x14ac:dyDescent="0.2">
      <c r="N316" s="87"/>
      <c r="P316" s="87"/>
      <c r="R316" s="87"/>
    </row>
    <row r="318" spans="2:18" ht="12" customHeight="1" x14ac:dyDescent="0.2"/>
    <row r="319" spans="2:18" ht="17.25" customHeight="1" x14ac:dyDescent="0.2">
      <c r="D319" s="35"/>
    </row>
    <row r="320" spans="2:18" ht="28.9" customHeight="1" x14ac:dyDescent="0.2"/>
  </sheetData>
  <mergeCells count="17">
    <mergeCell ref="J4:N4"/>
    <mergeCell ref="O4:Q4"/>
    <mergeCell ref="B2:Q2"/>
    <mergeCell ref="J78:N78"/>
    <mergeCell ref="O78:Q78"/>
    <mergeCell ref="B76:Q76"/>
    <mergeCell ref="B294:Q294"/>
    <mergeCell ref="C296:I296"/>
    <mergeCell ref="J296:N296"/>
    <mergeCell ref="O296:Q296"/>
    <mergeCell ref="B144:Q144"/>
    <mergeCell ref="J146:N146"/>
    <mergeCell ref="O146:Q146"/>
    <mergeCell ref="C220:I220"/>
    <mergeCell ref="J220:N220"/>
    <mergeCell ref="O220:Q220"/>
    <mergeCell ref="B218:Q218"/>
  </mergeCells>
  <phoneticPr fontId="0" type="noConversion"/>
  <pageMargins left="0.19685039370078741" right="0" top="0" bottom="0.59055118110236227" header="0.51181102362204722" footer="0.51181102362204722"/>
  <pageSetup paperSize="8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N28" sqref="N28"/>
    </sheetView>
  </sheetViews>
  <sheetFormatPr defaultRowHeight="12.75" x14ac:dyDescent="0.2"/>
  <cols>
    <col min="1" max="1" width="57.7109375" customWidth="1"/>
    <col min="2" max="2" width="22.42578125" customWidth="1"/>
    <col min="3" max="3" width="5.7109375" customWidth="1"/>
    <col min="4" max="4" width="21.7109375" customWidth="1"/>
    <col min="5" max="5" width="4" customWidth="1"/>
    <col min="10" max="10" width="1.42578125" customWidth="1"/>
    <col min="17" max="17" width="7" customWidth="1"/>
    <col min="18" max="18" width="1.42578125" customWidth="1"/>
  </cols>
  <sheetData>
    <row r="1" spans="1:17" ht="31.9" customHeight="1" x14ac:dyDescent="0.2"/>
    <row r="2" spans="1:17" ht="28.9" customHeight="1" x14ac:dyDescent="0.4">
      <c r="A2" s="521" t="s">
        <v>205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0"/>
      <c r="Q2" s="520">
        <v>6</v>
      </c>
    </row>
    <row r="5" spans="1:17" ht="18" customHeight="1" x14ac:dyDescent="0.3">
      <c r="A5" s="506" t="s">
        <v>160</v>
      </c>
      <c r="B5" s="517"/>
      <c r="C5" s="517"/>
      <c r="D5" s="517">
        <v>306700.08</v>
      </c>
      <c r="E5" s="500"/>
      <c r="F5" s="500"/>
    </row>
    <row r="6" spans="1:17" ht="18.75" x14ac:dyDescent="0.3">
      <c r="A6" s="506"/>
      <c r="B6" s="517"/>
      <c r="C6" s="517"/>
      <c r="D6" s="517"/>
      <c r="E6" s="500"/>
      <c r="F6" s="500"/>
    </row>
    <row r="7" spans="1:17" ht="18" customHeight="1" x14ac:dyDescent="0.3">
      <c r="A7" s="513" t="s">
        <v>204</v>
      </c>
      <c r="B7" s="517"/>
      <c r="C7" s="517"/>
      <c r="D7" s="517"/>
      <c r="E7" s="500"/>
      <c r="F7" s="500"/>
    </row>
    <row r="8" spans="1:17" ht="18" customHeight="1" x14ac:dyDescent="0.3">
      <c r="A8" s="506" t="s">
        <v>203</v>
      </c>
      <c r="B8" s="517">
        <v>1142525.54</v>
      </c>
      <c r="C8" s="517"/>
      <c r="D8" s="517"/>
      <c r="E8" s="500"/>
      <c r="F8" s="500"/>
    </row>
    <row r="9" spans="1:17" ht="19.5" thickBot="1" x14ac:dyDescent="0.35">
      <c r="A9" s="506" t="s">
        <v>200</v>
      </c>
      <c r="B9" s="519">
        <v>712.56</v>
      </c>
      <c r="C9" s="517"/>
      <c r="D9" s="518">
        <f>(B8+B9)</f>
        <v>1143238.1000000001</v>
      </c>
      <c r="E9" s="500"/>
      <c r="F9" s="500"/>
    </row>
    <row r="10" spans="1:17" ht="7.5" customHeight="1" thickTop="1" x14ac:dyDescent="0.3">
      <c r="A10" s="506"/>
      <c r="B10" s="517"/>
      <c r="C10" s="517"/>
      <c r="D10" s="517"/>
      <c r="E10" s="500"/>
      <c r="F10" s="500"/>
    </row>
    <row r="11" spans="1:17" ht="18.75" x14ac:dyDescent="0.3">
      <c r="A11" s="506"/>
      <c r="B11" s="517"/>
      <c r="C11" s="517"/>
      <c r="D11" s="517">
        <f>(D5+D9)</f>
        <v>1449938.1800000002</v>
      </c>
      <c r="E11" s="500"/>
      <c r="F11" s="500"/>
    </row>
    <row r="12" spans="1:17" ht="18" customHeight="1" x14ac:dyDescent="0.3">
      <c r="A12" s="513" t="s">
        <v>202</v>
      </c>
      <c r="B12" s="517"/>
      <c r="C12" s="517"/>
      <c r="D12" s="517"/>
      <c r="E12" s="500"/>
      <c r="F12" s="500"/>
    </row>
    <row r="13" spans="1:17" ht="18" customHeight="1" x14ac:dyDescent="0.3">
      <c r="A13" s="506" t="s">
        <v>201</v>
      </c>
      <c r="B13" s="517">
        <v>737508.73</v>
      </c>
      <c r="C13" s="517"/>
      <c r="D13" s="517"/>
      <c r="E13" s="500"/>
      <c r="F13" s="500"/>
    </row>
    <row r="14" spans="1:17" ht="18" customHeight="1" thickBot="1" x14ac:dyDescent="0.35">
      <c r="A14" s="506" t="s">
        <v>200</v>
      </c>
      <c r="B14" s="519">
        <v>26111.57</v>
      </c>
      <c r="C14" s="517"/>
      <c r="D14" s="518">
        <f>(B13+B14)</f>
        <v>763620.29999999993</v>
      </c>
      <c r="E14" s="500"/>
      <c r="F14" s="500"/>
    </row>
    <row r="15" spans="1:17" ht="7.5" customHeight="1" thickTop="1" x14ac:dyDescent="0.3">
      <c r="A15" s="506"/>
      <c r="B15" s="517"/>
      <c r="C15" s="517"/>
      <c r="D15" s="517"/>
      <c r="E15" s="500"/>
      <c r="F15" s="500"/>
    </row>
    <row r="16" spans="1:17" ht="18" customHeight="1" x14ac:dyDescent="0.3">
      <c r="A16" s="506" t="s">
        <v>199</v>
      </c>
      <c r="B16" s="517"/>
      <c r="C16" s="517"/>
      <c r="D16" s="517">
        <f>(D11-D14)</f>
        <v>686317.88000000024</v>
      </c>
      <c r="E16" s="500"/>
      <c r="F16" s="500"/>
    </row>
    <row r="17" spans="1:6" ht="18.75" x14ac:dyDescent="0.3">
      <c r="A17" s="506"/>
      <c r="B17" s="517"/>
      <c r="C17" s="517"/>
      <c r="D17" s="517"/>
      <c r="E17" s="500"/>
      <c r="F17" s="500"/>
    </row>
    <row r="18" spans="1:6" ht="18" customHeight="1" x14ac:dyDescent="0.3">
      <c r="A18" s="513" t="s">
        <v>198</v>
      </c>
      <c r="B18" s="517"/>
      <c r="C18" s="516"/>
      <c r="D18" s="516"/>
      <c r="E18" s="500"/>
      <c r="F18" s="500"/>
    </row>
    <row r="19" spans="1:6" ht="18" customHeight="1" x14ac:dyDescent="0.3">
      <c r="A19" s="506" t="s">
        <v>196</v>
      </c>
      <c r="B19" s="503">
        <v>516.46</v>
      </c>
      <c r="C19" s="505"/>
      <c r="D19" s="505"/>
      <c r="E19" s="500"/>
      <c r="F19" s="500"/>
    </row>
    <row r="20" spans="1:6" ht="18" customHeight="1" thickBot="1" x14ac:dyDescent="0.35">
      <c r="A20" s="506" t="s">
        <v>195</v>
      </c>
      <c r="B20" s="508">
        <v>31877.75</v>
      </c>
      <c r="C20" s="503"/>
      <c r="D20" s="507">
        <f>(B19+B20)</f>
        <v>32394.21</v>
      </c>
      <c r="E20" s="500"/>
      <c r="F20" s="500"/>
    </row>
    <row r="21" spans="1:6" ht="7.5" customHeight="1" thickTop="1" x14ac:dyDescent="0.3">
      <c r="A21" s="514"/>
      <c r="B21" s="503"/>
      <c r="C21" s="503"/>
      <c r="D21" s="503"/>
      <c r="E21" s="500"/>
      <c r="F21" s="500"/>
    </row>
    <row r="22" spans="1:6" ht="18" customHeight="1" x14ac:dyDescent="0.25">
      <c r="A22" s="515"/>
      <c r="B22" s="511"/>
      <c r="C22" s="511"/>
      <c r="D22" s="511">
        <f>(D16+D20)</f>
        <v>718712.0900000002</v>
      </c>
      <c r="E22" s="500"/>
      <c r="F22" s="500"/>
    </row>
    <row r="23" spans="1:6" ht="18.75" x14ac:dyDescent="0.3">
      <c r="A23" s="514"/>
      <c r="B23" s="505"/>
      <c r="C23" s="505"/>
      <c r="D23" s="505"/>
      <c r="E23" s="500"/>
      <c r="F23" s="500"/>
    </row>
    <row r="24" spans="1:6" ht="18" customHeight="1" x14ac:dyDescent="0.3">
      <c r="A24" s="513" t="s">
        <v>197</v>
      </c>
      <c r="B24" s="503"/>
      <c r="C24" s="505"/>
      <c r="D24" s="505"/>
      <c r="E24" s="500"/>
      <c r="F24" s="500"/>
    </row>
    <row r="25" spans="1:6" ht="18" customHeight="1" x14ac:dyDescent="0.25">
      <c r="A25" s="512" t="s">
        <v>196</v>
      </c>
      <c r="B25" s="511">
        <v>0</v>
      </c>
      <c r="C25" s="510"/>
      <c r="D25" s="510"/>
      <c r="E25" s="500"/>
      <c r="F25" s="500"/>
    </row>
    <row r="26" spans="1:6" ht="18" customHeight="1" thickBot="1" x14ac:dyDescent="0.35">
      <c r="A26" s="509" t="s">
        <v>195</v>
      </c>
      <c r="B26" s="508">
        <v>101532.18</v>
      </c>
      <c r="C26" s="503"/>
      <c r="D26" s="507">
        <f>(B25+B26)</f>
        <v>101532.18</v>
      </c>
      <c r="E26" s="500"/>
      <c r="F26" s="500"/>
    </row>
    <row r="27" spans="1:6" ht="5.45" customHeight="1" thickTop="1" x14ac:dyDescent="0.3">
      <c r="A27" s="506"/>
      <c r="B27" s="503"/>
      <c r="C27" s="503"/>
      <c r="D27" s="505"/>
      <c r="E27" s="500"/>
      <c r="F27" s="500"/>
    </row>
    <row r="28" spans="1:6" ht="24" customHeight="1" thickBot="1" x14ac:dyDescent="0.35">
      <c r="A28" s="504" t="s">
        <v>194</v>
      </c>
      <c r="B28" s="503"/>
      <c r="C28" s="503"/>
      <c r="D28" s="502">
        <f>(D22-D26)</f>
        <v>617179.91000000015</v>
      </c>
      <c r="E28" s="500"/>
      <c r="F28" s="500"/>
    </row>
    <row r="29" spans="1:6" ht="18.75" thickTop="1" x14ac:dyDescent="0.25">
      <c r="A29" s="500"/>
      <c r="B29" s="501"/>
      <c r="C29" s="500"/>
      <c r="D29" s="501"/>
      <c r="E29" s="500"/>
      <c r="F29" s="500"/>
    </row>
    <row r="30" spans="1:6" ht="18" x14ac:dyDescent="0.25">
      <c r="A30" s="500"/>
      <c r="B30" s="501"/>
      <c r="C30" s="500"/>
      <c r="D30" s="501"/>
      <c r="E30" s="500"/>
      <c r="F30" s="500"/>
    </row>
    <row r="31" spans="1:6" ht="18" x14ac:dyDescent="0.25">
      <c r="A31" s="500"/>
      <c r="B31" s="501"/>
      <c r="C31" s="500"/>
      <c r="D31" s="501"/>
      <c r="E31" s="500"/>
      <c r="F31" s="500"/>
    </row>
    <row r="32" spans="1:6" ht="18" x14ac:dyDescent="0.25">
      <c r="A32" s="500"/>
      <c r="B32" s="501"/>
      <c r="C32" s="500"/>
      <c r="D32" s="501"/>
      <c r="E32" s="500"/>
      <c r="F32" s="500"/>
    </row>
    <row r="33" spans="1:6" ht="18" x14ac:dyDescent="0.25">
      <c r="A33" s="500"/>
      <c r="B33" s="501"/>
      <c r="C33" s="500"/>
      <c r="D33" s="500"/>
      <c r="E33" s="500"/>
      <c r="F33" s="500"/>
    </row>
    <row r="34" spans="1:6" ht="18" x14ac:dyDescent="0.25">
      <c r="A34" s="500"/>
      <c r="B34" s="501"/>
      <c r="C34" s="500"/>
      <c r="D34" s="500"/>
      <c r="E34" s="500"/>
      <c r="F34" s="500"/>
    </row>
    <row r="35" spans="1:6" x14ac:dyDescent="0.2">
      <c r="B35" s="499"/>
    </row>
    <row r="36" spans="1:6" x14ac:dyDescent="0.2">
      <c r="B36" s="499"/>
    </row>
  </sheetData>
  <pageMargins left="0.39370078740157483" right="0" top="0.19685039370078741" bottom="0.59055118110236227" header="0.51181102362204722" footer="0.51181102362204722"/>
  <pageSetup paperSize="8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6"/>
  <sheetViews>
    <sheetView zoomScale="87" zoomScaleNormal="87" workbookViewId="0">
      <selection activeCell="N22" sqref="N22"/>
    </sheetView>
  </sheetViews>
  <sheetFormatPr defaultRowHeight="12.75" x14ac:dyDescent="0.2"/>
  <cols>
    <col min="1" max="1" width="68.7109375" customWidth="1"/>
    <col min="2" max="2" width="5.5703125" customWidth="1"/>
    <col min="3" max="3" width="21" customWidth="1"/>
    <col min="4" max="4" width="3.7109375" customWidth="1"/>
    <col min="5" max="5" width="21.28515625" customWidth="1"/>
    <col min="6" max="6" width="8.85546875" customWidth="1"/>
    <col min="7" max="7" width="52.28515625" customWidth="1"/>
    <col min="8" max="8" width="14.28515625" customWidth="1"/>
    <col min="9" max="9" width="6.5703125" customWidth="1"/>
    <col min="11" max="11" width="0.7109375" customWidth="1"/>
    <col min="13" max="13" width="1.28515625" customWidth="1"/>
  </cols>
  <sheetData>
    <row r="1" spans="1:15" ht="31.9" customHeight="1" x14ac:dyDescent="0.2"/>
    <row r="2" spans="1:15" ht="28.9" customHeight="1" x14ac:dyDescent="0.4">
      <c r="A2" s="521" t="s">
        <v>246</v>
      </c>
      <c r="B2" s="521"/>
      <c r="C2" s="566"/>
      <c r="D2" s="566"/>
      <c r="E2" s="566"/>
      <c r="F2" s="566"/>
      <c r="G2" s="566"/>
      <c r="H2" s="520"/>
      <c r="I2" s="565"/>
      <c r="J2" s="520">
        <v>7</v>
      </c>
      <c r="K2" s="210"/>
      <c r="L2" s="564"/>
      <c r="M2" s="210"/>
      <c r="N2" s="210"/>
      <c r="O2" s="564" t="s">
        <v>2</v>
      </c>
    </row>
    <row r="3" spans="1:15" ht="7.5" customHeight="1" x14ac:dyDescent="0.2"/>
    <row r="4" spans="1:15" ht="17.100000000000001" customHeight="1" x14ac:dyDescent="0.3">
      <c r="A4" s="563"/>
      <c r="B4" s="563"/>
      <c r="C4" s="561" t="s">
        <v>245</v>
      </c>
      <c r="D4" s="562"/>
      <c r="E4" s="561" t="s">
        <v>244</v>
      </c>
      <c r="F4" s="560"/>
      <c r="G4" s="559"/>
      <c r="H4" s="509"/>
      <c r="I4" s="210"/>
    </row>
    <row r="5" spans="1:15" ht="2.25" customHeight="1" x14ac:dyDescent="0.3">
      <c r="A5" s="542"/>
      <c r="B5" s="542"/>
      <c r="C5" s="542"/>
      <c r="D5" s="542"/>
      <c r="E5" s="542"/>
      <c r="F5" s="542"/>
      <c r="G5" s="509"/>
      <c r="H5" s="509"/>
      <c r="I5" s="210"/>
    </row>
    <row r="6" spans="1:15" ht="24" customHeight="1" x14ac:dyDescent="0.3">
      <c r="A6" s="549" t="s">
        <v>243</v>
      </c>
      <c r="B6" s="544"/>
      <c r="C6" s="509"/>
      <c r="D6" s="509"/>
      <c r="E6" s="509"/>
      <c r="F6" s="439"/>
      <c r="G6" s="544"/>
      <c r="H6" s="558"/>
      <c r="I6" s="210"/>
    </row>
    <row r="7" spans="1:15" ht="3" customHeight="1" x14ac:dyDescent="0.3">
      <c r="A7" s="544"/>
      <c r="B7" s="544"/>
      <c r="C7" s="509"/>
      <c r="D7" s="509"/>
      <c r="E7" s="509"/>
      <c r="F7" s="439"/>
      <c r="G7" s="544"/>
      <c r="H7" s="558"/>
      <c r="I7" s="210"/>
    </row>
    <row r="8" spans="1:15" ht="17.100000000000001" customHeight="1" x14ac:dyDescent="0.3">
      <c r="A8" s="541" t="s">
        <v>242</v>
      </c>
      <c r="B8" s="509"/>
      <c r="C8" s="509"/>
      <c r="D8" s="509"/>
      <c r="E8" s="557"/>
      <c r="F8" s="439"/>
      <c r="G8" s="509"/>
      <c r="H8" s="558"/>
      <c r="I8" s="210"/>
    </row>
    <row r="9" spans="1:15" ht="17.100000000000001" customHeight="1" x14ac:dyDescent="0.3">
      <c r="A9" s="541" t="s">
        <v>241</v>
      </c>
      <c r="B9" s="509"/>
      <c r="C9" s="503"/>
      <c r="D9" s="503"/>
      <c r="E9" s="557"/>
      <c r="F9" s="439"/>
      <c r="G9" s="509"/>
      <c r="H9" s="503"/>
      <c r="I9" s="210"/>
    </row>
    <row r="10" spans="1:15" ht="17.100000000000001" customHeight="1" x14ac:dyDescent="0.3">
      <c r="A10" s="509" t="s">
        <v>240</v>
      </c>
      <c r="B10" s="509"/>
      <c r="C10" s="557"/>
      <c r="D10" s="503"/>
      <c r="E10" s="557"/>
      <c r="F10" s="439"/>
      <c r="G10" s="509"/>
      <c r="H10" s="503"/>
      <c r="I10" s="210"/>
    </row>
    <row r="11" spans="1:15" ht="17.100000000000001" customHeight="1" x14ac:dyDescent="0.3">
      <c r="A11" s="534" t="s">
        <v>239</v>
      </c>
      <c r="B11" s="509"/>
      <c r="C11" s="533">
        <v>475029</v>
      </c>
      <c r="D11" s="503" t="s">
        <v>2</v>
      </c>
      <c r="E11" s="533">
        <v>164447</v>
      </c>
      <c r="F11" s="439"/>
      <c r="G11" s="509"/>
      <c r="H11" s="503"/>
      <c r="I11" s="210"/>
    </row>
    <row r="12" spans="1:15" ht="17.100000000000001" customHeight="1" x14ac:dyDescent="0.3">
      <c r="A12" s="534" t="s">
        <v>238</v>
      </c>
      <c r="B12" s="509"/>
      <c r="C12" s="533">
        <v>16838</v>
      </c>
      <c r="D12" s="503"/>
      <c r="E12" s="533">
        <v>22210</v>
      </c>
      <c r="F12" s="439"/>
      <c r="G12" s="509"/>
      <c r="H12" s="503"/>
      <c r="I12" s="210"/>
    </row>
    <row r="13" spans="1:15" ht="2.25" customHeight="1" x14ac:dyDescent="0.3">
      <c r="A13" s="509"/>
      <c r="B13" s="509"/>
      <c r="C13" s="536"/>
      <c r="D13" s="507"/>
      <c r="E13" s="536"/>
      <c r="F13" s="439"/>
      <c r="G13" s="555"/>
      <c r="H13" s="505"/>
      <c r="I13" s="210"/>
    </row>
    <row r="14" spans="1:15" ht="17.100000000000001" customHeight="1" x14ac:dyDescent="0.3">
      <c r="A14" s="530" t="s">
        <v>237</v>
      </c>
      <c r="B14" s="509"/>
      <c r="C14" s="535">
        <f>C11+C12</f>
        <v>491867</v>
      </c>
      <c r="D14" s="543"/>
      <c r="E14" s="535">
        <f>E11+E12</f>
        <v>186657</v>
      </c>
      <c r="F14" s="439"/>
      <c r="G14" s="544"/>
      <c r="H14" s="503"/>
      <c r="I14" s="210"/>
    </row>
    <row r="15" spans="1:15" ht="2.25" customHeight="1" x14ac:dyDescent="0.3">
      <c r="A15" s="509"/>
      <c r="B15" s="509"/>
      <c r="C15" s="551"/>
      <c r="D15" s="552"/>
      <c r="E15" s="551"/>
      <c r="F15" s="439"/>
      <c r="G15" s="544"/>
      <c r="H15" s="503"/>
      <c r="I15" s="210"/>
    </row>
    <row r="16" spans="1:15" ht="17.100000000000001" customHeight="1" x14ac:dyDescent="0.3">
      <c r="A16" s="556" t="s">
        <v>236</v>
      </c>
      <c r="B16" s="544"/>
      <c r="C16" s="533"/>
      <c r="D16" s="503"/>
      <c r="E16" s="533"/>
      <c r="F16" s="439"/>
      <c r="G16" s="509"/>
      <c r="H16" s="503"/>
      <c r="I16" s="210"/>
    </row>
    <row r="17" spans="1:9" ht="17.100000000000001" customHeight="1" x14ac:dyDescent="0.3">
      <c r="A17" s="527" t="s">
        <v>235</v>
      </c>
      <c r="B17" s="509" t="s">
        <v>2</v>
      </c>
      <c r="C17" s="535">
        <f>C14</f>
        <v>491867</v>
      </c>
      <c r="D17" s="543"/>
      <c r="E17" s="535">
        <f>E14</f>
        <v>186657</v>
      </c>
      <c r="F17" s="439"/>
      <c r="G17" s="509"/>
      <c r="H17" s="503"/>
      <c r="I17" s="210"/>
    </row>
    <row r="18" spans="1:9" ht="3.95" customHeight="1" x14ac:dyDescent="0.3">
      <c r="A18" s="509"/>
      <c r="B18" s="509"/>
      <c r="C18" s="533"/>
      <c r="D18" s="503"/>
      <c r="E18" s="533"/>
      <c r="F18" s="439"/>
      <c r="G18" s="509"/>
      <c r="H18" s="503"/>
      <c r="I18" s="210"/>
    </row>
    <row r="19" spans="1:9" ht="17.100000000000001" customHeight="1" x14ac:dyDescent="0.3">
      <c r="A19" s="541" t="s">
        <v>234</v>
      </c>
      <c r="B19" s="509"/>
      <c r="C19" s="533"/>
      <c r="D19" s="503"/>
      <c r="E19" s="533"/>
      <c r="F19" s="439"/>
      <c r="G19" s="555"/>
      <c r="H19" s="505"/>
      <c r="I19" s="210"/>
    </row>
    <row r="20" spans="1:9" ht="17.100000000000001" customHeight="1" x14ac:dyDescent="0.3">
      <c r="A20" s="509" t="s">
        <v>233</v>
      </c>
      <c r="B20" s="509"/>
      <c r="C20" s="533"/>
      <c r="D20" s="503"/>
      <c r="E20" s="533"/>
      <c r="F20" s="439"/>
      <c r="G20" s="544"/>
      <c r="H20" s="503"/>
      <c r="I20" s="210"/>
    </row>
    <row r="21" spans="1:9" ht="17.100000000000001" customHeight="1" x14ac:dyDescent="0.3">
      <c r="A21" s="509" t="s">
        <v>232</v>
      </c>
      <c r="B21" s="509"/>
      <c r="C21" s="533"/>
      <c r="D21" s="503"/>
      <c r="E21" s="533"/>
      <c r="F21" s="439"/>
      <c r="G21" s="555"/>
      <c r="H21" s="505"/>
      <c r="I21" s="210"/>
    </row>
    <row r="22" spans="1:9" ht="17.100000000000001" customHeight="1" x14ac:dyDescent="0.3">
      <c r="A22" s="534" t="s">
        <v>231</v>
      </c>
      <c r="B22" s="509"/>
      <c r="C22" s="533"/>
      <c r="D22" s="503"/>
      <c r="E22" s="533"/>
      <c r="F22" s="439"/>
      <c r="G22" s="527"/>
      <c r="H22" s="543"/>
      <c r="I22" s="210"/>
    </row>
    <row r="23" spans="1:9" ht="17.100000000000001" customHeight="1" x14ac:dyDescent="0.3">
      <c r="A23" s="534" t="s">
        <v>230</v>
      </c>
      <c r="B23" s="509"/>
      <c r="C23" s="533">
        <v>32394</v>
      </c>
      <c r="D23" s="503"/>
      <c r="E23" s="533">
        <v>1446</v>
      </c>
      <c r="F23" s="439"/>
      <c r="G23" s="509"/>
      <c r="H23" s="503"/>
      <c r="I23" s="210"/>
    </row>
    <row r="24" spans="1:9" ht="2.25" customHeight="1" x14ac:dyDescent="0.3">
      <c r="A24" s="509"/>
      <c r="B24" s="509"/>
      <c r="C24" s="536"/>
      <c r="D24" s="507"/>
      <c r="E24" s="536"/>
      <c r="F24" s="439"/>
      <c r="G24" s="509"/>
      <c r="H24" s="503"/>
      <c r="I24" s="210"/>
    </row>
    <row r="25" spans="1:9" ht="17.100000000000001" customHeight="1" x14ac:dyDescent="0.3">
      <c r="A25" s="530" t="s">
        <v>229</v>
      </c>
      <c r="B25" s="527"/>
      <c r="C25" s="535">
        <f>C23</f>
        <v>32394</v>
      </c>
      <c r="D25" s="543"/>
      <c r="E25" s="535">
        <f>E23</f>
        <v>1446</v>
      </c>
      <c r="F25" s="439"/>
      <c r="G25" s="527"/>
      <c r="H25" s="554"/>
      <c r="I25" s="210"/>
    </row>
    <row r="26" spans="1:9" ht="3" customHeight="1" x14ac:dyDescent="0.3">
      <c r="A26" s="509"/>
      <c r="B26" s="509"/>
      <c r="C26" s="536"/>
      <c r="D26" s="507"/>
      <c r="E26" s="536"/>
      <c r="F26" s="439"/>
      <c r="G26" s="439"/>
      <c r="H26" s="542"/>
    </row>
    <row r="27" spans="1:9" ht="17.100000000000001" customHeight="1" x14ac:dyDescent="0.3">
      <c r="A27" s="527" t="s">
        <v>228</v>
      </c>
      <c r="B27" s="553"/>
      <c r="C27" s="533"/>
      <c r="D27" s="503"/>
      <c r="E27" s="533"/>
      <c r="F27" s="439"/>
      <c r="G27" s="439"/>
      <c r="H27" s="542"/>
    </row>
    <row r="28" spans="1:9" ht="17.100000000000001" customHeight="1" x14ac:dyDescent="0.3">
      <c r="A28" s="527" t="s">
        <v>207</v>
      </c>
      <c r="B28" s="509"/>
      <c r="C28" s="535">
        <f>C25</f>
        <v>32394</v>
      </c>
      <c r="D28" s="543"/>
      <c r="E28" s="535">
        <f>E25</f>
        <v>1446</v>
      </c>
      <c r="F28" s="439"/>
      <c r="G28" s="439"/>
      <c r="H28" s="542"/>
    </row>
    <row r="29" spans="1:9" ht="3.75" customHeight="1" x14ac:dyDescent="0.3">
      <c r="A29" s="509"/>
      <c r="B29" s="509"/>
      <c r="C29" s="533"/>
      <c r="D29" s="503"/>
      <c r="E29" s="533"/>
      <c r="F29" s="439"/>
      <c r="G29" s="439"/>
      <c r="H29" s="542"/>
    </row>
    <row r="30" spans="1:9" ht="17.100000000000001" customHeight="1" x14ac:dyDescent="0.3">
      <c r="A30" s="534" t="s">
        <v>227</v>
      </c>
      <c r="B30" s="553"/>
      <c r="C30" s="533"/>
      <c r="D30" s="503"/>
      <c r="E30" s="533"/>
      <c r="F30" s="439"/>
      <c r="G30" s="439"/>
      <c r="H30" s="542"/>
    </row>
    <row r="31" spans="1:9" ht="17.100000000000001" customHeight="1" x14ac:dyDescent="0.3">
      <c r="A31" s="534" t="s">
        <v>226</v>
      </c>
      <c r="B31" s="509"/>
      <c r="C31" s="533">
        <v>810392</v>
      </c>
      <c r="D31" s="503"/>
      <c r="E31" s="533">
        <v>424499</v>
      </c>
      <c r="F31" s="439"/>
      <c r="G31" s="439"/>
      <c r="H31" s="542"/>
    </row>
    <row r="32" spans="1:9" ht="2.25" customHeight="1" x14ac:dyDescent="0.3">
      <c r="A32" s="509"/>
      <c r="B32" s="509"/>
      <c r="C32" s="536"/>
      <c r="D32" s="507"/>
      <c r="E32" s="536"/>
      <c r="F32" s="439"/>
      <c r="G32" s="439"/>
      <c r="H32" s="542"/>
    </row>
    <row r="33" spans="1:8" ht="17.100000000000001" customHeight="1" x14ac:dyDescent="0.3">
      <c r="A33" s="530" t="s">
        <v>225</v>
      </c>
      <c r="B33" s="509"/>
      <c r="C33" s="535">
        <v>810392</v>
      </c>
      <c r="D33" s="543"/>
      <c r="E33" s="535">
        <v>424499</v>
      </c>
      <c r="F33" s="439"/>
      <c r="G33" s="439"/>
      <c r="H33" s="542"/>
    </row>
    <row r="34" spans="1:8" ht="2.1" customHeight="1" x14ac:dyDescent="0.3">
      <c r="A34" s="530"/>
      <c r="B34" s="509"/>
      <c r="C34" s="551"/>
      <c r="D34" s="552"/>
      <c r="E34" s="551"/>
      <c r="F34" s="439"/>
      <c r="G34" s="439"/>
      <c r="H34" s="542"/>
    </row>
    <row r="35" spans="1:8" ht="17.100000000000001" customHeight="1" x14ac:dyDescent="0.3">
      <c r="A35" s="527" t="s">
        <v>224</v>
      </c>
      <c r="B35" s="509"/>
      <c r="C35" s="535">
        <f>C28+C33</f>
        <v>842786</v>
      </c>
      <c r="D35" s="543"/>
      <c r="E35" s="535">
        <f>E28+E33</f>
        <v>425945</v>
      </c>
      <c r="F35" s="439"/>
      <c r="G35" s="439"/>
      <c r="H35" s="542"/>
    </row>
    <row r="36" spans="1:8" ht="2.1" customHeight="1" x14ac:dyDescent="0.3">
      <c r="A36" s="527"/>
      <c r="B36" s="509"/>
      <c r="C36" s="551"/>
      <c r="D36" s="552"/>
      <c r="E36" s="551"/>
      <c r="F36" s="439"/>
      <c r="G36" s="439"/>
      <c r="H36" s="542"/>
    </row>
    <row r="37" spans="1:8" ht="17.100000000000001" customHeight="1" x14ac:dyDescent="0.3">
      <c r="A37" s="523" t="s">
        <v>223</v>
      </c>
      <c r="B37" s="524"/>
      <c r="C37" s="522">
        <f>C17+C35</f>
        <v>1334653</v>
      </c>
      <c r="D37" s="550"/>
      <c r="E37" s="522">
        <f>E17+E35</f>
        <v>612602</v>
      </c>
      <c r="F37" s="439"/>
      <c r="G37" s="439"/>
      <c r="H37" s="542"/>
    </row>
    <row r="38" spans="1:8" ht="11.25" customHeight="1" x14ac:dyDescent="0.3">
      <c r="A38" s="548"/>
      <c r="B38" s="548"/>
      <c r="C38" s="546"/>
      <c r="D38" s="547"/>
      <c r="E38" s="533"/>
      <c r="F38" s="439"/>
      <c r="G38" s="439"/>
      <c r="H38" s="542"/>
    </row>
    <row r="39" spans="1:8" ht="17.100000000000001" customHeight="1" x14ac:dyDescent="0.3">
      <c r="A39" s="549" t="s">
        <v>222</v>
      </c>
      <c r="B39" s="509"/>
      <c r="C39" s="533"/>
      <c r="D39" s="503"/>
      <c r="E39" s="533"/>
      <c r="F39" s="439"/>
      <c r="G39" s="439"/>
      <c r="H39" s="542"/>
    </row>
    <row r="40" spans="1:8" ht="3" customHeight="1" x14ac:dyDescent="0.3">
      <c r="A40" s="509"/>
      <c r="B40" s="509"/>
      <c r="C40" s="533"/>
      <c r="D40" s="503"/>
      <c r="E40" s="533"/>
      <c r="F40" s="439"/>
      <c r="G40" s="439"/>
      <c r="H40" s="542"/>
    </row>
    <row r="41" spans="1:8" ht="17.100000000000001" customHeight="1" x14ac:dyDescent="0.3">
      <c r="A41" s="541" t="s">
        <v>221</v>
      </c>
      <c r="B41" s="548"/>
      <c r="C41" s="546"/>
      <c r="D41" s="547"/>
      <c r="E41" s="546"/>
      <c r="F41" s="439"/>
      <c r="G41" s="439"/>
      <c r="H41" s="542"/>
    </row>
    <row r="42" spans="1:8" ht="17.100000000000001" customHeight="1" x14ac:dyDescent="0.3">
      <c r="A42" s="545" t="s">
        <v>220</v>
      </c>
      <c r="B42" s="544"/>
      <c r="C42" s="533">
        <v>468691</v>
      </c>
      <c r="D42" s="503"/>
      <c r="E42" s="533">
        <v>456755</v>
      </c>
      <c r="F42" s="439"/>
      <c r="G42" s="439"/>
      <c r="H42" s="542"/>
    </row>
    <row r="43" spans="1:8" ht="17.100000000000001" customHeight="1" x14ac:dyDescent="0.3">
      <c r="A43" s="534" t="s">
        <v>219</v>
      </c>
      <c r="B43" s="509"/>
      <c r="C43" s="533">
        <v>40356</v>
      </c>
      <c r="D43" s="503"/>
      <c r="E43" s="533">
        <v>11936</v>
      </c>
      <c r="F43" s="439"/>
      <c r="G43" s="439"/>
      <c r="H43" s="542"/>
    </row>
    <row r="44" spans="1:8" ht="2.1" customHeight="1" x14ac:dyDescent="0.3">
      <c r="A44" s="509"/>
      <c r="B44" s="509"/>
      <c r="C44" s="536"/>
      <c r="D44" s="507"/>
      <c r="E44" s="536"/>
      <c r="F44" s="439"/>
      <c r="G44" s="439"/>
      <c r="H44" s="542"/>
    </row>
    <row r="45" spans="1:8" ht="17.100000000000001" customHeight="1" x14ac:dyDescent="0.3">
      <c r="A45" s="527" t="s">
        <v>218</v>
      </c>
      <c r="B45" s="509"/>
      <c r="C45" s="535">
        <f>C42+C43</f>
        <v>509047</v>
      </c>
      <c r="D45" s="543"/>
      <c r="E45" s="535">
        <f>E42+E43</f>
        <v>468691</v>
      </c>
      <c r="F45" s="439"/>
      <c r="G45" s="439"/>
      <c r="H45" s="542"/>
    </row>
    <row r="46" spans="1:8" ht="7.5" customHeight="1" x14ac:dyDescent="0.3">
      <c r="A46" s="509"/>
      <c r="B46" s="509"/>
      <c r="C46" s="533"/>
      <c r="D46" s="503"/>
      <c r="E46" s="533"/>
      <c r="F46" s="439"/>
      <c r="G46" s="439"/>
      <c r="H46" s="542"/>
    </row>
    <row r="47" spans="1:8" ht="17.100000000000001" customHeight="1" x14ac:dyDescent="0.3">
      <c r="A47" s="541" t="s">
        <v>217</v>
      </c>
      <c r="B47" s="509"/>
      <c r="C47" s="535">
        <v>124074</v>
      </c>
      <c r="D47" s="543" t="s">
        <v>2</v>
      </c>
      <c r="E47" s="535">
        <v>117799</v>
      </c>
      <c r="F47" s="439"/>
      <c r="G47" s="439"/>
      <c r="H47" s="542"/>
    </row>
    <row r="48" spans="1:8" ht="1.5" customHeight="1" x14ac:dyDescent="0.3">
      <c r="A48" s="509"/>
      <c r="B48" s="509"/>
      <c r="C48" s="533"/>
      <c r="D48" s="503"/>
      <c r="E48" s="533"/>
      <c r="F48" s="439"/>
      <c r="G48" s="439"/>
      <c r="H48" s="542"/>
    </row>
    <row r="49" spans="1:8" ht="17.100000000000001" customHeight="1" x14ac:dyDescent="0.3">
      <c r="A49" s="541" t="s">
        <v>216</v>
      </c>
      <c r="B49" s="527"/>
      <c r="C49" s="533"/>
      <c r="D49" s="503"/>
      <c r="E49" s="535"/>
      <c r="F49" s="439"/>
      <c r="G49" s="439"/>
      <c r="H49" s="542"/>
    </row>
    <row r="50" spans="1:8" ht="17.100000000000001" customHeight="1" x14ac:dyDescent="0.3">
      <c r="A50" s="541" t="s">
        <v>215</v>
      </c>
      <c r="B50" s="540"/>
      <c r="C50" s="539"/>
      <c r="D50" s="540"/>
      <c r="E50" s="539"/>
      <c r="F50" s="210"/>
    </row>
    <row r="51" spans="1:8" ht="17.100000000000001" customHeight="1" x14ac:dyDescent="0.3">
      <c r="A51" s="534" t="s">
        <v>214</v>
      </c>
      <c r="B51" s="210"/>
      <c r="C51" s="538"/>
      <c r="D51" s="210"/>
      <c r="E51" s="538"/>
      <c r="F51" s="210"/>
    </row>
    <row r="52" spans="1:8" ht="17.100000000000001" customHeight="1" x14ac:dyDescent="0.3">
      <c r="A52" s="534" t="s">
        <v>213</v>
      </c>
      <c r="B52" s="210"/>
      <c r="C52" s="533">
        <v>600000</v>
      </c>
      <c r="D52" s="509"/>
      <c r="E52" s="533">
        <v>0</v>
      </c>
      <c r="F52" s="210"/>
    </row>
    <row r="53" spans="1:8" ht="2.1" customHeight="1" x14ac:dyDescent="0.3">
      <c r="A53" s="534"/>
      <c r="B53" s="210"/>
      <c r="C53" s="536"/>
      <c r="D53" s="537"/>
      <c r="E53" s="536"/>
      <c r="F53" s="210"/>
    </row>
    <row r="54" spans="1:8" ht="17.100000000000001" customHeight="1" x14ac:dyDescent="0.3">
      <c r="A54" s="530" t="s">
        <v>212</v>
      </c>
      <c r="B54" s="210"/>
      <c r="C54" s="535">
        <v>600000</v>
      </c>
      <c r="D54" s="509"/>
      <c r="E54" s="533">
        <v>0</v>
      </c>
      <c r="F54" s="210"/>
    </row>
    <row r="55" spans="1:8" ht="4.5" customHeight="1" x14ac:dyDescent="0.3">
      <c r="A55" s="534"/>
      <c r="B55" s="210"/>
      <c r="C55" s="533"/>
      <c r="D55" s="509"/>
      <c r="E55" s="533"/>
      <c r="F55" s="210"/>
    </row>
    <row r="56" spans="1:8" ht="18.75" x14ac:dyDescent="0.3">
      <c r="A56" s="534" t="s">
        <v>211</v>
      </c>
      <c r="B56" s="210"/>
      <c r="C56" s="509"/>
      <c r="D56" s="509"/>
      <c r="E56" s="533"/>
      <c r="F56" s="210"/>
    </row>
    <row r="57" spans="1:8" ht="18.75" x14ac:dyDescent="0.3">
      <c r="A57" s="534" t="s">
        <v>210</v>
      </c>
      <c r="B57" s="210"/>
      <c r="C57" s="533">
        <v>101532</v>
      </c>
      <c r="D57" s="533"/>
      <c r="E57" s="533">
        <v>26112</v>
      </c>
      <c r="F57" s="210"/>
    </row>
    <row r="58" spans="1:8" ht="2.1" customHeight="1" x14ac:dyDescent="0.3">
      <c r="A58" s="532"/>
      <c r="C58" s="531"/>
      <c r="D58" s="531"/>
      <c r="E58" s="531"/>
    </row>
    <row r="59" spans="1:8" ht="18.75" x14ac:dyDescent="0.3">
      <c r="A59" s="530" t="s">
        <v>209</v>
      </c>
      <c r="C59" s="526">
        <f>C57</f>
        <v>101532</v>
      </c>
      <c r="D59" s="526"/>
      <c r="E59" s="526">
        <f>E57</f>
        <v>26112</v>
      </c>
    </row>
    <row r="60" spans="1:8" ht="2.1" customHeight="1" x14ac:dyDescent="0.2">
      <c r="C60" s="529"/>
      <c r="D60" s="529"/>
      <c r="E60" s="529"/>
    </row>
    <row r="61" spans="1:8" ht="3" customHeight="1" x14ac:dyDescent="0.2">
      <c r="C61" s="528"/>
      <c r="D61" s="528"/>
      <c r="E61" s="528"/>
    </row>
    <row r="62" spans="1:8" ht="17.100000000000001" customHeight="1" x14ac:dyDescent="0.3">
      <c r="A62" s="527" t="s">
        <v>208</v>
      </c>
      <c r="C62" s="528"/>
      <c r="D62" s="528"/>
      <c r="E62" s="528"/>
    </row>
    <row r="63" spans="1:8" ht="17.100000000000001" customHeight="1" x14ac:dyDescent="0.3">
      <c r="A63" s="527" t="s">
        <v>207</v>
      </c>
      <c r="C63" s="526">
        <f>C54+C59</f>
        <v>701532</v>
      </c>
      <c r="D63" s="526"/>
      <c r="E63" s="526">
        <f>E54+E59</f>
        <v>26112</v>
      </c>
    </row>
    <row r="64" spans="1:8" ht="2.1" customHeight="1" x14ac:dyDescent="0.3">
      <c r="A64" s="506"/>
      <c r="C64" s="525"/>
      <c r="D64" s="525"/>
      <c r="E64" s="525"/>
    </row>
    <row r="65" spans="1:5" ht="19.5" x14ac:dyDescent="0.3">
      <c r="A65" s="523" t="s">
        <v>206</v>
      </c>
      <c r="B65" s="524"/>
      <c r="C65" s="522">
        <f>C45+C47+C63</f>
        <v>1334653</v>
      </c>
      <c r="D65" s="523"/>
      <c r="E65" s="522">
        <f>E45+E47+E63</f>
        <v>612602</v>
      </c>
    </row>
    <row r="66" spans="1:5" ht="18.75" x14ac:dyDescent="0.3">
      <c r="A66" s="506"/>
    </row>
  </sheetData>
  <pageMargins left="0.39370078740157483" right="0" top="0.19685039370078741" bottom="0.59055118110236227" header="0.51181102362204722" footer="0.51181102362204722"/>
  <pageSetup paperSize="8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"/>
  <sheetViews>
    <sheetView zoomScale="106" zoomScaleNormal="106" workbookViewId="0">
      <selection activeCell="N15" sqref="N15"/>
    </sheetView>
  </sheetViews>
  <sheetFormatPr defaultRowHeight="12.75" x14ac:dyDescent="0.2"/>
  <cols>
    <col min="1" max="1" width="34.7109375" customWidth="1"/>
    <col min="2" max="2" width="30" customWidth="1"/>
    <col min="3" max="3" width="3.5703125" customWidth="1"/>
    <col min="4" max="4" width="14.85546875" customWidth="1"/>
    <col min="5" max="5" width="6.5703125" customWidth="1"/>
    <col min="6" max="6" width="21.85546875" customWidth="1"/>
    <col min="7" max="7" width="1.7109375" customWidth="1"/>
    <col min="8" max="8" width="21.85546875" customWidth="1"/>
    <col min="12" max="12" width="0.7109375" customWidth="1"/>
    <col min="13" max="13" width="5.42578125" customWidth="1"/>
    <col min="17" max="17" width="3.7109375" customWidth="1"/>
    <col min="18" max="18" width="10.28515625" customWidth="1"/>
    <col min="19" max="19" width="0.42578125" customWidth="1"/>
  </cols>
  <sheetData>
    <row r="1" spans="1:19" ht="31.9" customHeight="1" x14ac:dyDescent="0.2"/>
    <row r="2" spans="1:19" ht="28.9" customHeight="1" x14ac:dyDescent="0.4">
      <c r="A2" s="599" t="s">
        <v>269</v>
      </c>
      <c r="B2" s="599"/>
      <c r="C2" s="599"/>
      <c r="D2" s="599"/>
      <c r="E2" s="599"/>
      <c r="F2" s="599"/>
      <c r="G2" s="598"/>
      <c r="H2" s="598"/>
      <c r="I2" s="598"/>
      <c r="J2" s="598"/>
      <c r="K2" s="598" t="s">
        <v>2</v>
      </c>
      <c r="L2" s="598"/>
      <c r="M2" s="598"/>
      <c r="N2" s="598"/>
      <c r="O2" s="598"/>
      <c r="P2" s="598"/>
      <c r="Q2" s="598"/>
      <c r="R2" s="520">
        <v>8</v>
      </c>
      <c r="S2" s="564"/>
    </row>
    <row r="3" spans="1:19" ht="6" customHeight="1" x14ac:dyDescent="0.35">
      <c r="A3" s="596"/>
      <c r="B3" s="571"/>
      <c r="C3" s="571"/>
      <c r="D3" s="571"/>
      <c r="E3" s="571"/>
      <c r="F3" s="571"/>
      <c r="J3" s="592"/>
    </row>
    <row r="4" spans="1:19" ht="23.25" customHeight="1" x14ac:dyDescent="0.35">
      <c r="A4" s="596"/>
      <c r="B4" s="571"/>
      <c r="C4" s="571"/>
      <c r="D4" s="571"/>
      <c r="E4" s="571"/>
      <c r="F4" s="571"/>
      <c r="J4" s="592"/>
    </row>
    <row r="5" spans="1:19" ht="21.75" customHeight="1" x14ac:dyDescent="0.35">
      <c r="A5" s="596"/>
      <c r="B5" s="571"/>
      <c r="C5" s="571"/>
      <c r="D5" s="571"/>
      <c r="E5" s="571"/>
      <c r="F5" s="562" t="s">
        <v>245</v>
      </c>
      <c r="G5" s="597"/>
      <c r="H5" s="562" t="s">
        <v>244</v>
      </c>
      <c r="J5" s="592"/>
    </row>
    <row r="6" spans="1:19" ht="12.75" customHeight="1" x14ac:dyDescent="0.35">
      <c r="A6" s="596"/>
      <c r="B6" s="571"/>
      <c r="C6" s="571"/>
      <c r="D6" s="571"/>
      <c r="E6" s="571"/>
      <c r="F6" s="562"/>
      <c r="G6" s="506"/>
      <c r="H6" s="513"/>
      <c r="J6" s="592"/>
    </row>
    <row r="7" spans="1:19" ht="21.75" customHeight="1" x14ac:dyDescent="0.35">
      <c r="A7" s="590" t="s">
        <v>268</v>
      </c>
      <c r="B7" s="595"/>
      <c r="C7" s="594"/>
      <c r="D7" s="571"/>
      <c r="E7" s="571"/>
      <c r="F7" s="562"/>
      <c r="G7" s="506"/>
      <c r="H7" s="513"/>
      <c r="J7" s="592"/>
    </row>
    <row r="8" spans="1:19" ht="20.100000000000001" customHeight="1" x14ac:dyDescent="0.35">
      <c r="A8" s="513" t="s">
        <v>267</v>
      </c>
      <c r="B8" s="571"/>
      <c r="C8" s="571"/>
      <c r="D8" s="571"/>
      <c r="E8" s="571"/>
      <c r="F8" s="593"/>
      <c r="J8" s="592"/>
    </row>
    <row r="9" spans="1:19" ht="20.100000000000001" customHeight="1" x14ac:dyDescent="0.35">
      <c r="A9" s="513" t="s">
        <v>266</v>
      </c>
      <c r="B9" s="506"/>
      <c r="C9" s="571"/>
      <c r="D9" s="571"/>
      <c r="E9" s="571"/>
      <c r="F9" s="593"/>
      <c r="J9" s="592"/>
    </row>
    <row r="10" spans="1:19" ht="20.100000000000001" customHeight="1" x14ac:dyDescent="0.3">
      <c r="A10" s="513" t="s">
        <v>265</v>
      </c>
      <c r="B10" s="506"/>
      <c r="C10" s="575"/>
      <c r="D10" s="517"/>
      <c r="E10" s="506"/>
      <c r="F10" s="574">
        <v>530848</v>
      </c>
      <c r="G10" s="506"/>
      <c r="H10" s="574">
        <v>428612</v>
      </c>
      <c r="I10" s="572"/>
      <c r="J10" s="572"/>
    </row>
    <row r="11" spans="1:19" ht="2.25" customHeight="1" x14ac:dyDescent="0.3">
      <c r="A11" s="506"/>
      <c r="B11" s="506"/>
      <c r="C11" s="575"/>
      <c r="D11" s="517"/>
      <c r="E11" s="506"/>
      <c r="F11" s="591"/>
      <c r="G11" s="576"/>
      <c r="H11" s="531"/>
      <c r="I11" s="572"/>
      <c r="J11" s="572"/>
    </row>
    <row r="12" spans="1:19" ht="20.100000000000001" customHeight="1" x14ac:dyDescent="0.3">
      <c r="A12" s="513" t="s">
        <v>264</v>
      </c>
      <c r="B12" s="513"/>
      <c r="C12" s="575"/>
      <c r="D12" s="517"/>
      <c r="E12" s="506"/>
      <c r="F12" s="587"/>
      <c r="G12" s="506"/>
      <c r="H12" s="574"/>
      <c r="I12" s="572"/>
      <c r="J12" s="572"/>
    </row>
    <row r="13" spans="1:19" ht="20.100000000000001" customHeight="1" x14ac:dyDescent="0.3">
      <c r="A13" s="513" t="s">
        <v>263</v>
      </c>
      <c r="B13" s="513"/>
      <c r="C13" s="575"/>
      <c r="D13" s="517"/>
      <c r="E13" s="506"/>
      <c r="F13" s="574">
        <v>530848</v>
      </c>
      <c r="G13" s="506"/>
      <c r="H13" s="574">
        <v>428612</v>
      </c>
      <c r="I13" s="572"/>
      <c r="J13" s="572"/>
    </row>
    <row r="14" spans="1:19" ht="2.25" customHeight="1" x14ac:dyDescent="0.3">
      <c r="A14" s="513"/>
      <c r="B14" s="513"/>
      <c r="C14" s="575"/>
      <c r="D14" s="517"/>
      <c r="E14" s="506"/>
      <c r="F14" s="531"/>
      <c r="G14" s="576"/>
      <c r="H14" s="531"/>
      <c r="I14" s="572"/>
      <c r="J14" s="572"/>
    </row>
    <row r="15" spans="1:19" ht="21.75" customHeight="1" x14ac:dyDescent="0.3">
      <c r="A15" s="513" t="s">
        <v>262</v>
      </c>
      <c r="B15" s="513"/>
      <c r="C15" s="575"/>
      <c r="D15" s="517"/>
      <c r="E15" s="506"/>
      <c r="F15" s="574">
        <v>530848</v>
      </c>
      <c r="G15" s="506"/>
      <c r="H15" s="574">
        <v>428612</v>
      </c>
      <c r="I15" s="572"/>
      <c r="J15" s="572"/>
    </row>
    <row r="16" spans="1:19" ht="21.75" customHeight="1" x14ac:dyDescent="0.3">
      <c r="A16" s="513"/>
      <c r="B16" s="513"/>
      <c r="C16" s="575"/>
      <c r="D16" s="517"/>
      <c r="E16" s="506"/>
      <c r="F16" s="587"/>
      <c r="G16" s="506"/>
      <c r="H16" s="574"/>
      <c r="I16" s="572"/>
      <c r="J16" s="572"/>
    </row>
    <row r="17" spans="1:10" ht="21.75" customHeight="1" x14ac:dyDescent="0.35">
      <c r="A17" s="590" t="s">
        <v>261</v>
      </c>
      <c r="B17" s="589"/>
      <c r="C17" s="588"/>
      <c r="D17" s="517"/>
      <c r="E17" s="506"/>
      <c r="F17" s="587"/>
      <c r="G17" s="506"/>
      <c r="H17" s="574"/>
      <c r="I17" s="572"/>
      <c r="J17" s="572"/>
    </row>
    <row r="18" spans="1:10" ht="21.75" customHeight="1" x14ac:dyDescent="0.3">
      <c r="A18" s="513" t="s">
        <v>260</v>
      </c>
      <c r="B18" s="506"/>
      <c r="C18" s="575"/>
      <c r="D18" s="517"/>
      <c r="E18" s="506"/>
      <c r="F18" s="533"/>
      <c r="G18" s="506"/>
      <c r="H18" s="574"/>
      <c r="I18" s="572"/>
      <c r="J18" s="572"/>
    </row>
    <row r="19" spans="1:10" ht="18" customHeight="1" x14ac:dyDescent="0.3">
      <c r="A19" s="512" t="s">
        <v>259</v>
      </c>
      <c r="B19" s="506"/>
      <c r="C19" s="586"/>
      <c r="D19" s="585"/>
      <c r="E19" s="506"/>
      <c r="F19" s="533">
        <v>100218</v>
      </c>
      <c r="G19" s="506"/>
      <c r="H19" s="574">
        <v>85078</v>
      </c>
      <c r="I19" s="572"/>
      <c r="J19" s="572"/>
    </row>
    <row r="20" spans="1:10" ht="18" customHeight="1" x14ac:dyDescent="0.3">
      <c r="A20" s="506" t="s">
        <v>258</v>
      </c>
      <c r="B20" s="506"/>
      <c r="C20" s="575"/>
      <c r="D20" s="506"/>
      <c r="E20" s="575"/>
      <c r="F20" s="533">
        <v>33137</v>
      </c>
      <c r="G20" s="506"/>
      <c r="H20" s="574">
        <v>28434</v>
      </c>
      <c r="I20" s="572"/>
      <c r="J20" s="572"/>
    </row>
    <row r="21" spans="1:10" ht="18" customHeight="1" x14ac:dyDescent="0.3">
      <c r="A21" s="506" t="s">
        <v>257</v>
      </c>
      <c r="B21" s="506"/>
      <c r="C21" s="575"/>
      <c r="D21" s="506"/>
      <c r="E21" s="506"/>
      <c r="F21" s="533">
        <v>6500</v>
      </c>
      <c r="G21" s="506">
        <v>500</v>
      </c>
      <c r="H21" s="574">
        <v>5000</v>
      </c>
      <c r="I21" s="572"/>
      <c r="J21" s="572"/>
    </row>
    <row r="22" spans="1:10" ht="18" customHeight="1" x14ac:dyDescent="0.3">
      <c r="A22" s="506" t="s">
        <v>256</v>
      </c>
      <c r="B22" s="506"/>
      <c r="C22" s="575"/>
      <c r="D22" s="506"/>
      <c r="E22" s="506"/>
      <c r="F22" s="533">
        <v>5067</v>
      </c>
      <c r="G22" s="506"/>
      <c r="H22" s="574">
        <v>7113</v>
      </c>
      <c r="I22" s="572"/>
      <c r="J22" s="572"/>
    </row>
    <row r="23" spans="1:10" ht="2.25" customHeight="1" x14ac:dyDescent="0.3">
      <c r="A23" s="506"/>
      <c r="B23" s="506"/>
      <c r="C23" s="575"/>
      <c r="D23" s="506"/>
      <c r="E23" s="506"/>
      <c r="F23" s="536"/>
      <c r="G23" s="576"/>
      <c r="H23" s="531"/>
      <c r="I23" s="572"/>
      <c r="J23" s="572"/>
    </row>
    <row r="24" spans="1:10" ht="18" customHeight="1" x14ac:dyDescent="0.3">
      <c r="A24" s="513" t="s">
        <v>255</v>
      </c>
      <c r="B24" s="513"/>
      <c r="C24" s="584"/>
      <c r="D24" s="513"/>
      <c r="E24" s="513"/>
      <c r="F24" s="526">
        <f>F19+F20+F21+F22</f>
        <v>144922</v>
      </c>
      <c r="G24" s="513"/>
      <c r="H24" s="526">
        <f>H19+H20+H21+H22</f>
        <v>125625</v>
      </c>
      <c r="I24" s="572"/>
      <c r="J24" s="572"/>
    </row>
    <row r="25" spans="1:10" ht="3.75" customHeight="1" x14ac:dyDescent="0.3">
      <c r="A25" s="506"/>
      <c r="B25" s="506"/>
      <c r="C25" s="575"/>
      <c r="D25" s="506"/>
      <c r="E25" s="506"/>
      <c r="F25" s="574"/>
      <c r="G25" s="506"/>
      <c r="H25" s="574"/>
      <c r="I25" s="572"/>
      <c r="J25" s="572"/>
    </row>
    <row r="26" spans="1:10" ht="18" customHeight="1" x14ac:dyDescent="0.3">
      <c r="A26" s="506" t="s">
        <v>254</v>
      </c>
      <c r="B26" s="506"/>
      <c r="C26" s="578"/>
      <c r="D26" s="517"/>
      <c r="E26" s="506"/>
      <c r="F26" s="574"/>
      <c r="G26" s="506"/>
      <c r="H26" s="574"/>
      <c r="I26" s="572"/>
      <c r="J26" s="572"/>
    </row>
    <row r="27" spans="1:10" ht="18" customHeight="1" x14ac:dyDescent="0.3">
      <c r="A27" s="506" t="s">
        <v>253</v>
      </c>
      <c r="B27" s="506"/>
      <c r="C27" s="578"/>
      <c r="D27" s="506"/>
      <c r="E27" s="506"/>
      <c r="F27" s="574">
        <v>5294</v>
      </c>
      <c r="G27" s="506"/>
      <c r="H27" s="574">
        <v>1547</v>
      </c>
      <c r="I27" s="572"/>
      <c r="J27" s="572"/>
    </row>
    <row r="28" spans="1:10" ht="2.25" customHeight="1" x14ac:dyDescent="0.3">
      <c r="A28" s="506"/>
      <c r="B28" s="506"/>
      <c r="C28" s="578"/>
      <c r="D28" s="506"/>
      <c r="E28" s="506"/>
      <c r="F28" s="531"/>
      <c r="G28" s="576"/>
      <c r="H28" s="531"/>
      <c r="I28" s="572"/>
      <c r="J28" s="572"/>
    </row>
    <row r="29" spans="1:10" ht="20.100000000000001" customHeight="1" x14ac:dyDescent="0.3">
      <c r="A29" s="513" t="s">
        <v>252</v>
      </c>
      <c r="B29" s="513"/>
      <c r="C29" s="583"/>
      <c r="D29" s="582"/>
      <c r="E29" s="562"/>
      <c r="F29" s="526">
        <f>F27</f>
        <v>5294</v>
      </c>
      <c r="G29" s="513"/>
      <c r="H29" s="526">
        <f>H27</f>
        <v>1547</v>
      </c>
      <c r="I29" s="572"/>
      <c r="J29" s="572"/>
    </row>
    <row r="30" spans="1:10" ht="3" customHeight="1" x14ac:dyDescent="0.3">
      <c r="A30" s="506"/>
      <c r="B30" s="506"/>
      <c r="C30" s="578"/>
      <c r="D30" s="581"/>
      <c r="E30" s="577"/>
      <c r="F30" s="574"/>
      <c r="G30" s="506"/>
      <c r="H30" s="574"/>
      <c r="I30" s="572"/>
      <c r="J30" s="572"/>
    </row>
    <row r="31" spans="1:10" ht="18" customHeight="1" x14ac:dyDescent="0.3">
      <c r="A31" s="506" t="s">
        <v>251</v>
      </c>
      <c r="B31" s="506"/>
      <c r="C31" s="578"/>
      <c r="D31" s="581"/>
      <c r="E31" s="577"/>
      <c r="F31" s="574">
        <v>340276</v>
      </c>
      <c r="G31" s="506"/>
      <c r="H31" s="574">
        <v>289504</v>
      </c>
      <c r="I31" s="572"/>
      <c r="J31" s="572"/>
    </row>
    <row r="32" spans="1:10" ht="2.25" customHeight="1" x14ac:dyDescent="0.3">
      <c r="A32" s="580"/>
      <c r="B32" s="579"/>
      <c r="C32" s="578"/>
      <c r="D32" s="517"/>
      <c r="E32" s="577"/>
      <c r="F32" s="531"/>
      <c r="G32" s="576"/>
      <c r="H32" s="531"/>
      <c r="I32" s="572"/>
      <c r="J32" s="572"/>
    </row>
    <row r="33" spans="1:10" ht="20.100000000000001" customHeight="1" x14ac:dyDescent="0.3">
      <c r="A33" s="579" t="s">
        <v>250</v>
      </c>
      <c r="B33" s="579"/>
      <c r="C33" s="578"/>
      <c r="D33" s="517"/>
      <c r="E33" s="577"/>
      <c r="F33" s="526">
        <f>F24+F29+F31</f>
        <v>490492</v>
      </c>
      <c r="G33" s="513"/>
      <c r="H33" s="526">
        <f>H24+H29+H31</f>
        <v>416676</v>
      </c>
      <c r="I33" s="572"/>
      <c r="J33" s="572"/>
    </row>
    <row r="34" spans="1:10" ht="12" customHeight="1" x14ac:dyDescent="0.3">
      <c r="A34" s="579"/>
      <c r="B34" s="579"/>
      <c r="C34" s="578"/>
      <c r="D34" s="517"/>
      <c r="E34" s="577"/>
      <c r="F34" s="526"/>
      <c r="G34" s="513"/>
      <c r="H34" s="526"/>
      <c r="I34" s="572"/>
      <c r="J34" s="572"/>
    </row>
    <row r="35" spans="1:10" ht="20.100000000000001" customHeight="1" x14ac:dyDescent="0.3">
      <c r="A35" s="579" t="s">
        <v>249</v>
      </c>
      <c r="B35" s="579"/>
      <c r="C35" s="578"/>
      <c r="D35" s="517"/>
      <c r="E35" s="577"/>
      <c r="F35" s="526">
        <f>F15-F33</f>
        <v>40356</v>
      </c>
      <c r="G35" s="513"/>
      <c r="H35" s="526">
        <f>H15-H33</f>
        <v>11936</v>
      </c>
      <c r="I35" s="572"/>
      <c r="J35" s="572"/>
    </row>
    <row r="36" spans="1:10" ht="3" customHeight="1" x14ac:dyDescent="0.3">
      <c r="A36" s="506"/>
      <c r="B36" s="506"/>
      <c r="C36" s="575"/>
      <c r="D36" s="517"/>
      <c r="E36" s="506"/>
      <c r="F36" s="531"/>
      <c r="G36" s="576"/>
      <c r="H36" s="531"/>
      <c r="I36" s="572"/>
      <c r="J36" s="572"/>
    </row>
    <row r="37" spans="1:10" ht="5.0999999999999996" customHeight="1" x14ac:dyDescent="0.3">
      <c r="A37" s="506"/>
      <c r="B37" s="506"/>
      <c r="C37" s="575"/>
      <c r="D37" s="517"/>
      <c r="E37" s="506"/>
      <c r="F37" s="574"/>
      <c r="G37" s="506"/>
      <c r="H37" s="574"/>
      <c r="I37" s="572"/>
      <c r="J37" s="572"/>
    </row>
    <row r="38" spans="1:10" ht="18.75" x14ac:dyDescent="0.3">
      <c r="A38" s="506" t="s">
        <v>248</v>
      </c>
      <c r="B38" s="506"/>
      <c r="C38" s="506"/>
      <c r="D38" s="506"/>
      <c r="E38" s="506"/>
      <c r="F38" s="526">
        <f>F35</f>
        <v>40356</v>
      </c>
      <c r="G38" s="513"/>
      <c r="H38" s="526">
        <f>H35</f>
        <v>11936</v>
      </c>
      <c r="I38" s="572"/>
      <c r="J38" s="572"/>
    </row>
    <row r="39" spans="1:10" ht="3" customHeight="1" x14ac:dyDescent="0.3">
      <c r="A39" s="506"/>
      <c r="B39" s="506"/>
      <c r="C39" s="506"/>
      <c r="D39" s="506"/>
      <c r="E39" s="506"/>
      <c r="F39" s="573"/>
      <c r="G39" s="525"/>
      <c r="H39" s="573"/>
      <c r="I39" s="572"/>
      <c r="J39" s="572"/>
    </row>
    <row r="40" spans="1:10" x14ac:dyDescent="0.2">
      <c r="F40" s="570"/>
      <c r="G40" s="571"/>
      <c r="H40" s="570"/>
    </row>
    <row r="41" spans="1:10" ht="18.75" customHeight="1" x14ac:dyDescent="0.35">
      <c r="A41" s="568" t="s">
        <v>247</v>
      </c>
      <c r="B41" s="569"/>
      <c r="C41" s="569"/>
      <c r="D41" s="569"/>
      <c r="E41" s="569"/>
      <c r="F41" s="567">
        <f>F38</f>
        <v>40356</v>
      </c>
      <c r="G41" s="568"/>
      <c r="H41" s="567">
        <f>H38</f>
        <v>11936</v>
      </c>
    </row>
  </sheetData>
  <pageMargins left="0.59055118110236227" right="0" top="0.19685039370078741" bottom="0.19685039370078741" header="0.51181102362204722" footer="0.51181102362204722"/>
  <pageSetup paperSize="8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0CB8-D5ED-4D32-B197-9D8EB18CD522}">
  <dimension ref="A1:H24"/>
  <sheetViews>
    <sheetView tabSelected="1" workbookViewId="0">
      <selection activeCell="H8" sqref="H8"/>
    </sheetView>
  </sheetViews>
  <sheetFormatPr defaultRowHeight="15" x14ac:dyDescent="0.25"/>
  <cols>
    <col min="1" max="1" width="77.140625" style="609" customWidth="1"/>
    <col min="2" max="2" width="21.5703125" style="609" customWidth="1"/>
    <col min="3" max="3" width="12.42578125" style="609" customWidth="1"/>
    <col min="4" max="4" width="59" style="609" customWidth="1"/>
    <col min="5" max="7" width="9.140625" style="609"/>
    <col min="8" max="8" width="8.28515625" style="609" customWidth="1"/>
    <col min="9" max="9" width="1.42578125" style="609" customWidth="1"/>
    <col min="10" max="16384" width="9.140625" style="609"/>
  </cols>
  <sheetData>
    <row r="1" spans="1:8" ht="54.75" customHeight="1" x14ac:dyDescent="0.25"/>
    <row r="2" spans="1:8" ht="27" customHeight="1" x14ac:dyDescent="0.4">
      <c r="A2" s="653" t="s">
        <v>288</v>
      </c>
      <c r="B2" s="652"/>
      <c r="C2" s="652"/>
      <c r="D2" s="652"/>
      <c r="E2" s="651" t="s">
        <v>2</v>
      </c>
      <c r="F2" s="651" t="s">
        <v>2</v>
      </c>
      <c r="G2" s="651" t="s">
        <v>2</v>
      </c>
      <c r="H2" s="651">
        <v>9</v>
      </c>
    </row>
    <row r="3" spans="1:8" ht="27" customHeight="1" thickBot="1" x14ac:dyDescent="0.3"/>
    <row r="4" spans="1:8" ht="27" customHeight="1" x14ac:dyDescent="0.35">
      <c r="A4" s="650" t="s">
        <v>287</v>
      </c>
      <c r="B4" s="649"/>
      <c r="C4" s="648"/>
      <c r="D4" s="647"/>
    </row>
    <row r="5" spans="1:8" ht="27" customHeight="1" x14ac:dyDescent="0.3">
      <c r="A5" s="646" t="s">
        <v>286</v>
      </c>
      <c r="B5" s="645">
        <v>306700.08</v>
      </c>
      <c r="C5" s="630">
        <v>0.21160000000000001</v>
      </c>
      <c r="D5" s="642"/>
    </row>
    <row r="6" spans="1:8" ht="27" customHeight="1" x14ac:dyDescent="0.3">
      <c r="A6" s="623" t="s">
        <v>285</v>
      </c>
      <c r="B6" s="644">
        <v>476005</v>
      </c>
      <c r="C6" s="627">
        <v>0.32829999999999998</v>
      </c>
      <c r="D6" s="642"/>
    </row>
    <row r="7" spans="1:8" ht="27" customHeight="1" x14ac:dyDescent="0.3">
      <c r="A7" s="623" t="s">
        <v>284</v>
      </c>
      <c r="B7" s="644">
        <v>22965.4</v>
      </c>
      <c r="C7" s="627">
        <v>1.5800000000000002E-2</v>
      </c>
      <c r="D7" s="642"/>
    </row>
    <row r="8" spans="1:8" ht="27" customHeight="1" x14ac:dyDescent="0.3">
      <c r="A8" s="623" t="s">
        <v>283</v>
      </c>
      <c r="B8" s="628">
        <v>0</v>
      </c>
      <c r="C8" s="627">
        <v>0</v>
      </c>
      <c r="D8" s="642"/>
    </row>
    <row r="9" spans="1:8" ht="27" customHeight="1" x14ac:dyDescent="0.3">
      <c r="A9" s="643" t="s">
        <v>282</v>
      </c>
      <c r="B9" s="625">
        <v>600000</v>
      </c>
      <c r="C9" s="624">
        <v>0.4138</v>
      </c>
      <c r="D9" s="614"/>
    </row>
    <row r="10" spans="1:8" ht="27" customHeight="1" thickBot="1" x14ac:dyDescent="0.35">
      <c r="A10" s="620" t="s">
        <v>281</v>
      </c>
      <c r="B10" s="619">
        <v>43555.14</v>
      </c>
      <c r="C10" s="618">
        <v>0.03</v>
      </c>
      <c r="D10" s="614"/>
    </row>
    <row r="11" spans="1:8" ht="27" customHeight="1" thickTop="1" x14ac:dyDescent="0.3">
      <c r="A11" s="623" t="s">
        <v>280</v>
      </c>
      <c r="B11" s="622">
        <f>(B5+B6+B7+B8+B9+B10)</f>
        <v>1449225.6199999999</v>
      </c>
      <c r="C11" s="621">
        <f>SUM(C5:C10)</f>
        <v>0.99950000000000006</v>
      </c>
      <c r="D11" s="642"/>
    </row>
    <row r="12" spans="1:8" ht="27" customHeight="1" thickBot="1" x14ac:dyDescent="0.35">
      <c r="A12" s="620" t="s">
        <v>279</v>
      </c>
      <c r="B12" s="619">
        <v>712.56</v>
      </c>
      <c r="C12" s="618">
        <v>5.0000000000000001E-4</v>
      </c>
      <c r="D12" s="642"/>
    </row>
    <row r="13" spans="1:8" ht="27" customHeight="1" thickTop="1" thickBot="1" x14ac:dyDescent="0.4">
      <c r="A13" s="617" t="s">
        <v>278</v>
      </c>
      <c r="B13" s="616">
        <f>SUM(B11:B12)</f>
        <v>1449938.18</v>
      </c>
      <c r="C13" s="615">
        <f>C11+C12</f>
        <v>1</v>
      </c>
      <c r="D13" s="614"/>
    </row>
    <row r="14" spans="1:8" ht="27" customHeight="1" thickBot="1" x14ac:dyDescent="0.35">
      <c r="A14" s="641"/>
      <c r="B14" s="640"/>
      <c r="C14" s="639"/>
      <c r="D14" s="638"/>
    </row>
    <row r="15" spans="1:8" ht="27" customHeight="1" x14ac:dyDescent="0.3">
      <c r="A15" s="637"/>
      <c r="B15" s="636"/>
      <c r="C15" s="635"/>
      <c r="D15" s="614"/>
    </row>
    <row r="16" spans="1:8" ht="27" customHeight="1" x14ac:dyDescent="0.35">
      <c r="A16" s="634" t="s">
        <v>277</v>
      </c>
      <c r="B16" s="633"/>
      <c r="C16" s="632"/>
      <c r="D16" s="614"/>
    </row>
    <row r="17" spans="1:4" ht="27" customHeight="1" x14ac:dyDescent="0.3">
      <c r="A17" s="631" t="s">
        <v>276</v>
      </c>
      <c r="B17" s="628">
        <v>385386.67</v>
      </c>
      <c r="C17" s="630">
        <v>0.50470000000000004</v>
      </c>
      <c r="D17" s="614"/>
    </row>
    <row r="18" spans="1:4" ht="27" customHeight="1" x14ac:dyDescent="0.3">
      <c r="A18" s="629" t="s">
        <v>275</v>
      </c>
      <c r="B18" s="628">
        <v>308566.92</v>
      </c>
      <c r="C18" s="627">
        <v>0.40410000000000001</v>
      </c>
      <c r="D18" s="614"/>
    </row>
    <row r="19" spans="1:4" ht="27" customHeight="1" x14ac:dyDescent="0.3">
      <c r="A19" s="626" t="s">
        <v>274</v>
      </c>
      <c r="B19" s="625">
        <v>0</v>
      </c>
      <c r="C19" s="624">
        <v>0</v>
      </c>
      <c r="D19" s="614"/>
    </row>
    <row r="20" spans="1:4" ht="27" customHeight="1" thickBot="1" x14ac:dyDescent="0.35">
      <c r="A20" s="620" t="s">
        <v>273</v>
      </c>
      <c r="B20" s="619">
        <v>43555.14</v>
      </c>
      <c r="C20" s="618">
        <v>5.7000000000000002E-2</v>
      </c>
      <c r="D20" s="614"/>
    </row>
    <row r="21" spans="1:4" ht="27" customHeight="1" thickTop="1" x14ac:dyDescent="0.3">
      <c r="A21" s="623" t="s">
        <v>272</v>
      </c>
      <c r="B21" s="622">
        <f>(B17+B18+B20)</f>
        <v>737508.73</v>
      </c>
      <c r="C21" s="621">
        <f>SUM(C17:C20)</f>
        <v>0.9658000000000001</v>
      </c>
      <c r="D21" s="614"/>
    </row>
    <row r="22" spans="1:4" ht="27" customHeight="1" thickBot="1" x14ac:dyDescent="0.35">
      <c r="A22" s="620" t="s">
        <v>271</v>
      </c>
      <c r="B22" s="619">
        <v>26111.57</v>
      </c>
      <c r="C22" s="618">
        <v>3.4200000000000001E-2</v>
      </c>
      <c r="D22" s="614"/>
    </row>
    <row r="23" spans="1:4" ht="27" customHeight="1" thickTop="1" thickBot="1" x14ac:dyDescent="0.4">
      <c r="A23" s="617" t="s">
        <v>136</v>
      </c>
      <c r="B23" s="616">
        <f>SUM(B21:B22)</f>
        <v>763620.29999999993</v>
      </c>
      <c r="C23" s="615">
        <f>SUM(C21:C22)</f>
        <v>1</v>
      </c>
      <c r="D23" s="614"/>
    </row>
    <row r="24" spans="1:4" ht="27" customHeight="1" thickBot="1" x14ac:dyDescent="0.4">
      <c r="A24" s="613" t="s">
        <v>270</v>
      </c>
      <c r="B24" s="612">
        <f>(B13-B23)</f>
        <v>686317.88</v>
      </c>
      <c r="C24" s="611"/>
      <c r="D24" s="610"/>
    </row>
  </sheetData>
  <mergeCells count="3">
    <mergeCell ref="A2:D2"/>
    <mergeCell ref="A4:C4"/>
    <mergeCell ref="A16:C16"/>
  </mergeCells>
  <pageMargins left="0.39370078740157483" right="0" top="0.19685039370078741" bottom="0.74803149606299213" header="0.31496062992125984" footer="0.31496062992125984"/>
  <pageSetup paperSize="8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CONSUNTIVO 2020</vt:lpstr>
      <vt:lpstr>SITUAZIONE AMMINISTRATIVA</vt:lpstr>
      <vt:lpstr>SITUAZIONE PATRIMONIALE</vt:lpstr>
      <vt:lpstr>CONTO ECONOMICO</vt:lpstr>
      <vt:lpstr>RIEPILOGO</vt:lpstr>
      <vt:lpstr>Foglio2</vt:lpstr>
      <vt:lpstr>Foglio3</vt:lpstr>
    </vt:vector>
  </TitlesOfParts>
  <Company>Ordine dei Medici di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 dei Medici di Como</dc:creator>
  <cp:lastModifiedBy>Mario Frigerio</cp:lastModifiedBy>
  <cp:lastPrinted>2021-02-23T10:30:31Z</cp:lastPrinted>
  <dcterms:created xsi:type="dcterms:W3CDTF">1999-12-01T10:26:22Z</dcterms:created>
  <dcterms:modified xsi:type="dcterms:W3CDTF">2021-05-19T07:52:22Z</dcterms:modified>
</cp:coreProperties>
</file>