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Consuntivo 2019\"/>
    </mc:Choice>
  </mc:AlternateContent>
  <xr:revisionPtr revIDLastSave="0" documentId="13_ncr:1_{B872DBD6-5516-4B5A-B01A-DEA628E1EEC5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CONSUNTIVO 2019" sheetId="1" r:id="rId1"/>
    <sheet name="SITUAZIONE AMMINISTRATIVA" sheetId="4" r:id="rId2"/>
    <sheet name="SITUAZIONE PATRIIMONIALE" sheetId="5" r:id="rId3"/>
    <sheet name="CONTO ECONOMICO" sheetId="6" r:id="rId4"/>
    <sheet name="RIEPILOGO" sheetId="7" r:id="rId5"/>
    <sheet name="Foglio2" sheetId="2" r:id="rId6"/>
    <sheet name="Foglio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D14" i="7" s="1"/>
  <c r="D27" i="7" s="1"/>
  <c r="E11" i="7"/>
  <c r="E13" i="7"/>
  <c r="D21" i="7"/>
  <c r="E21" i="7"/>
  <c r="E24" i="7" s="1"/>
  <c r="D24" i="7"/>
  <c r="F9" i="6" l="1"/>
  <c r="F27" i="6"/>
  <c r="F30" i="6"/>
  <c r="F37" i="6"/>
  <c r="E11" i="5"/>
  <c r="C19" i="5"/>
  <c r="C23" i="5" s="1"/>
  <c r="E26" i="5" s="1"/>
  <c r="E30" i="5"/>
  <c r="D9" i="4"/>
  <c r="D11" i="4" s="1"/>
  <c r="D16" i="4" s="1"/>
  <c r="D22" i="4" s="1"/>
  <c r="D28" i="4" s="1"/>
  <c r="D14" i="4"/>
  <c r="D20" i="4"/>
  <c r="D26" i="4"/>
  <c r="G42" i="1"/>
  <c r="R42" i="1"/>
  <c r="F42" i="1"/>
  <c r="C42" i="1"/>
  <c r="E42" i="1"/>
  <c r="O42" i="1"/>
  <c r="L277" i="1"/>
  <c r="K277" i="1"/>
  <c r="K279" i="1"/>
  <c r="P279" i="1"/>
  <c r="J277" i="1"/>
  <c r="J279" i="1"/>
  <c r="G277" i="1"/>
  <c r="G279" i="1"/>
  <c r="F277" i="1"/>
  <c r="F279" i="1"/>
  <c r="C277" i="1"/>
  <c r="R276" i="1"/>
  <c r="P276" i="1"/>
  <c r="M276" i="1"/>
  <c r="N276" i="1"/>
  <c r="H276" i="1"/>
  <c r="I276" i="1"/>
  <c r="E276" i="1"/>
  <c r="O276" i="1"/>
  <c r="Q276" i="1"/>
  <c r="R275" i="1"/>
  <c r="P275" i="1"/>
  <c r="M275" i="1"/>
  <c r="N275" i="1"/>
  <c r="H275" i="1"/>
  <c r="E275" i="1"/>
  <c r="O275" i="1"/>
  <c r="Q275" i="1"/>
  <c r="R274" i="1"/>
  <c r="P274" i="1"/>
  <c r="M274" i="1"/>
  <c r="H274" i="1"/>
  <c r="E274" i="1"/>
  <c r="O274" i="1"/>
  <c r="R273" i="1"/>
  <c r="P273" i="1"/>
  <c r="M273" i="1"/>
  <c r="N273" i="1"/>
  <c r="H273" i="1"/>
  <c r="I273" i="1"/>
  <c r="E273" i="1"/>
  <c r="R272" i="1"/>
  <c r="P272" i="1"/>
  <c r="M272" i="1"/>
  <c r="N272" i="1"/>
  <c r="H272" i="1"/>
  <c r="E272" i="1"/>
  <c r="O272" i="1"/>
  <c r="Q272" i="1"/>
  <c r="L265" i="1"/>
  <c r="K265" i="1"/>
  <c r="K267" i="1"/>
  <c r="J265" i="1"/>
  <c r="J267" i="1"/>
  <c r="J281" i="1"/>
  <c r="G265" i="1"/>
  <c r="R265" i="1"/>
  <c r="F265" i="1"/>
  <c r="P265" i="1"/>
  <c r="C265" i="1"/>
  <c r="E265" i="1"/>
  <c r="R264" i="1"/>
  <c r="P264" i="1"/>
  <c r="M264" i="1"/>
  <c r="N264" i="1"/>
  <c r="N265" i="1"/>
  <c r="H264" i="1"/>
  <c r="E264" i="1"/>
  <c r="O264" i="1"/>
  <c r="Q264" i="1"/>
  <c r="L261" i="1"/>
  <c r="K261" i="1"/>
  <c r="J261" i="1"/>
  <c r="G261" i="1"/>
  <c r="R261" i="1"/>
  <c r="F261" i="1"/>
  <c r="P261" i="1"/>
  <c r="Q261" i="1"/>
  <c r="C261" i="1"/>
  <c r="E261" i="1"/>
  <c r="R260" i="1"/>
  <c r="P260" i="1"/>
  <c r="Q260" i="1"/>
  <c r="M260" i="1"/>
  <c r="N260" i="1"/>
  <c r="N261" i="1"/>
  <c r="H260" i="1"/>
  <c r="H261" i="1"/>
  <c r="E260" i="1"/>
  <c r="L257" i="1"/>
  <c r="K257" i="1"/>
  <c r="J257" i="1"/>
  <c r="G257" i="1"/>
  <c r="G267" i="1"/>
  <c r="R267" i="1"/>
  <c r="F257" i="1"/>
  <c r="C257" i="1"/>
  <c r="E257" i="1"/>
  <c r="R256" i="1"/>
  <c r="P256" i="1"/>
  <c r="M256" i="1"/>
  <c r="N256" i="1"/>
  <c r="H256" i="1"/>
  <c r="E256" i="1"/>
  <c r="O256" i="1"/>
  <c r="R255" i="1"/>
  <c r="P255" i="1"/>
  <c r="M255" i="1"/>
  <c r="N255" i="1"/>
  <c r="H255" i="1"/>
  <c r="I255" i="1"/>
  <c r="E255" i="1"/>
  <c r="O255" i="1"/>
  <c r="D250" i="1"/>
  <c r="L248" i="1"/>
  <c r="K248" i="1"/>
  <c r="J248" i="1"/>
  <c r="G248" i="1"/>
  <c r="F248" i="1"/>
  <c r="P248" i="1"/>
  <c r="C248" i="1"/>
  <c r="C250" i="1"/>
  <c r="R247" i="1"/>
  <c r="P247" i="1"/>
  <c r="Q247" i="1"/>
  <c r="M247" i="1"/>
  <c r="E247" i="1"/>
  <c r="O247" i="1"/>
  <c r="R246" i="1"/>
  <c r="P246" i="1"/>
  <c r="Q246" i="1"/>
  <c r="M246" i="1"/>
  <c r="H246" i="1"/>
  <c r="H248" i="1"/>
  <c r="E246" i="1"/>
  <c r="O246" i="1"/>
  <c r="L243" i="1"/>
  <c r="R243" i="1"/>
  <c r="K243" i="1"/>
  <c r="J243" i="1"/>
  <c r="G243" i="1"/>
  <c r="F243" i="1"/>
  <c r="C243" i="1"/>
  <c r="E243" i="1"/>
  <c r="O243" i="1"/>
  <c r="R242" i="1"/>
  <c r="P242" i="1"/>
  <c r="M242" i="1"/>
  <c r="E242" i="1"/>
  <c r="O242" i="1"/>
  <c r="Q242" i="1"/>
  <c r="R241" i="1"/>
  <c r="P241" i="1"/>
  <c r="M241" i="1"/>
  <c r="M243" i="1"/>
  <c r="H241" i="1"/>
  <c r="H243" i="1"/>
  <c r="I243" i="1"/>
  <c r="E241" i="1"/>
  <c r="I241" i="1"/>
  <c r="O241" i="1"/>
  <c r="L238" i="1"/>
  <c r="K238" i="1"/>
  <c r="J238" i="1"/>
  <c r="G238" i="1"/>
  <c r="R238" i="1"/>
  <c r="F238" i="1"/>
  <c r="P238" i="1"/>
  <c r="C238" i="1"/>
  <c r="E238" i="1"/>
  <c r="O238" i="1"/>
  <c r="R237" i="1"/>
  <c r="P237" i="1"/>
  <c r="Q237" i="1"/>
  <c r="M237" i="1"/>
  <c r="N237" i="1"/>
  <c r="H237" i="1"/>
  <c r="I237" i="1"/>
  <c r="E237" i="1"/>
  <c r="O237" i="1"/>
  <c r="R236" i="1"/>
  <c r="P236" i="1"/>
  <c r="M236" i="1"/>
  <c r="N236" i="1"/>
  <c r="N238" i="1"/>
  <c r="H236" i="1"/>
  <c r="H238" i="1"/>
  <c r="I238" i="1"/>
  <c r="E236" i="1"/>
  <c r="O236" i="1"/>
  <c r="L233" i="1"/>
  <c r="K233" i="1"/>
  <c r="P233" i="1"/>
  <c r="J233" i="1"/>
  <c r="G233" i="1"/>
  <c r="F233" i="1"/>
  <c r="C233" i="1"/>
  <c r="R231" i="1"/>
  <c r="P231" i="1"/>
  <c r="M231" i="1"/>
  <c r="N231" i="1"/>
  <c r="H231" i="1"/>
  <c r="I231" i="1"/>
  <c r="E231" i="1"/>
  <c r="R230" i="1"/>
  <c r="P230" i="1"/>
  <c r="M230" i="1"/>
  <c r="N230" i="1"/>
  <c r="H230" i="1"/>
  <c r="I230" i="1"/>
  <c r="E230" i="1"/>
  <c r="O230" i="1"/>
  <c r="R229" i="1"/>
  <c r="P229" i="1"/>
  <c r="H229" i="1"/>
  <c r="I229" i="1"/>
  <c r="E229" i="1"/>
  <c r="O229" i="1"/>
  <c r="R228" i="1"/>
  <c r="P228" i="1"/>
  <c r="H228" i="1"/>
  <c r="I228" i="1"/>
  <c r="E228" i="1"/>
  <c r="O228" i="1"/>
  <c r="R227" i="1"/>
  <c r="P227" i="1"/>
  <c r="M227" i="1"/>
  <c r="N227" i="1"/>
  <c r="H227" i="1"/>
  <c r="I227" i="1"/>
  <c r="E227" i="1"/>
  <c r="O227" i="1"/>
  <c r="R226" i="1"/>
  <c r="P226" i="1"/>
  <c r="M226" i="1"/>
  <c r="N226" i="1"/>
  <c r="H226" i="1"/>
  <c r="E226" i="1"/>
  <c r="I226" i="1"/>
  <c r="R225" i="1"/>
  <c r="P225" i="1"/>
  <c r="M225" i="1"/>
  <c r="N225" i="1"/>
  <c r="H225" i="1"/>
  <c r="E225" i="1"/>
  <c r="O225" i="1"/>
  <c r="Q225" i="1"/>
  <c r="R224" i="1"/>
  <c r="P224" i="1"/>
  <c r="M224" i="1"/>
  <c r="N224" i="1"/>
  <c r="H224" i="1"/>
  <c r="E224" i="1"/>
  <c r="I224" i="1"/>
  <c r="R223" i="1"/>
  <c r="P223" i="1"/>
  <c r="M223" i="1"/>
  <c r="N223" i="1"/>
  <c r="H223" i="1"/>
  <c r="I223" i="1"/>
  <c r="E223" i="1"/>
  <c r="O223" i="1"/>
  <c r="Q223" i="1"/>
  <c r="R222" i="1"/>
  <c r="P222" i="1"/>
  <c r="M222" i="1"/>
  <c r="N222" i="1"/>
  <c r="H222" i="1"/>
  <c r="E222" i="1"/>
  <c r="O222" i="1"/>
  <c r="Q222" i="1"/>
  <c r="P219" i="1"/>
  <c r="Q219" i="1"/>
  <c r="M219" i="1"/>
  <c r="E219" i="1"/>
  <c r="O219" i="1"/>
  <c r="L202" i="1"/>
  <c r="R202" i="1"/>
  <c r="K202" i="1"/>
  <c r="P202" i="1"/>
  <c r="J202" i="1"/>
  <c r="G202" i="1"/>
  <c r="F202" i="1"/>
  <c r="C202" i="1"/>
  <c r="E202" i="1"/>
  <c r="R200" i="1"/>
  <c r="P200" i="1"/>
  <c r="M200" i="1"/>
  <c r="N200" i="1"/>
  <c r="H200" i="1"/>
  <c r="E200" i="1"/>
  <c r="I200" i="1"/>
  <c r="R199" i="1"/>
  <c r="P199" i="1"/>
  <c r="M199" i="1"/>
  <c r="N199" i="1"/>
  <c r="H199" i="1"/>
  <c r="E199" i="1"/>
  <c r="O199" i="1"/>
  <c r="R198" i="1"/>
  <c r="P198" i="1"/>
  <c r="M198" i="1"/>
  <c r="N198" i="1"/>
  <c r="H198" i="1"/>
  <c r="I198" i="1"/>
  <c r="E198" i="1"/>
  <c r="O198" i="1"/>
  <c r="Q198" i="1"/>
  <c r="R197" i="1"/>
  <c r="P197" i="1"/>
  <c r="M197" i="1"/>
  <c r="M202" i="1"/>
  <c r="H197" i="1"/>
  <c r="E197" i="1"/>
  <c r="I197" i="1"/>
  <c r="L194" i="1"/>
  <c r="K194" i="1"/>
  <c r="J194" i="1"/>
  <c r="G194" i="1"/>
  <c r="R194" i="1"/>
  <c r="F194" i="1"/>
  <c r="P194" i="1"/>
  <c r="C194" i="1"/>
  <c r="R192" i="1"/>
  <c r="P192" i="1"/>
  <c r="M192" i="1"/>
  <c r="N192" i="1"/>
  <c r="H192" i="1"/>
  <c r="E192" i="1"/>
  <c r="O192" i="1"/>
  <c r="Q192" i="1"/>
  <c r="R191" i="1"/>
  <c r="P191" i="1"/>
  <c r="M191" i="1"/>
  <c r="N191" i="1"/>
  <c r="H191" i="1"/>
  <c r="E191" i="1"/>
  <c r="O191" i="1"/>
  <c r="Q191" i="1"/>
  <c r="R190" i="1"/>
  <c r="P190" i="1"/>
  <c r="M190" i="1"/>
  <c r="H190" i="1"/>
  <c r="E190" i="1"/>
  <c r="O190" i="1"/>
  <c r="R189" i="1"/>
  <c r="P189" i="1"/>
  <c r="M189" i="1"/>
  <c r="N189" i="1"/>
  <c r="H189" i="1"/>
  <c r="I189" i="1"/>
  <c r="E189" i="1"/>
  <c r="O189" i="1"/>
  <c r="R188" i="1"/>
  <c r="P188" i="1"/>
  <c r="M188" i="1"/>
  <c r="M194" i="1"/>
  <c r="N188" i="1"/>
  <c r="N194" i="1"/>
  <c r="H188" i="1"/>
  <c r="I188" i="1"/>
  <c r="E188" i="1"/>
  <c r="O188" i="1"/>
  <c r="L185" i="1"/>
  <c r="K185" i="1"/>
  <c r="P185" i="1"/>
  <c r="J185" i="1"/>
  <c r="G185" i="1"/>
  <c r="R185" i="1"/>
  <c r="F185" i="1"/>
  <c r="C185" i="1"/>
  <c r="R183" i="1"/>
  <c r="P183" i="1"/>
  <c r="O183" i="1"/>
  <c r="Q183" i="1"/>
  <c r="M183" i="1"/>
  <c r="N183" i="1"/>
  <c r="H183" i="1"/>
  <c r="I183" i="1"/>
  <c r="R182" i="1"/>
  <c r="P182" i="1"/>
  <c r="M182" i="1"/>
  <c r="N182" i="1"/>
  <c r="H182" i="1"/>
  <c r="I182" i="1"/>
  <c r="E182" i="1"/>
  <c r="O182" i="1"/>
  <c r="R181" i="1"/>
  <c r="P181" i="1"/>
  <c r="M181" i="1"/>
  <c r="N181" i="1"/>
  <c r="H181" i="1"/>
  <c r="I181" i="1"/>
  <c r="E181" i="1"/>
  <c r="O181" i="1"/>
  <c r="R180" i="1"/>
  <c r="P180" i="1"/>
  <c r="Q180" i="1"/>
  <c r="M180" i="1"/>
  <c r="N180" i="1"/>
  <c r="H180" i="1"/>
  <c r="I180" i="1"/>
  <c r="E180" i="1"/>
  <c r="O180" i="1"/>
  <c r="R179" i="1"/>
  <c r="P179" i="1"/>
  <c r="M179" i="1"/>
  <c r="N179" i="1"/>
  <c r="H179" i="1"/>
  <c r="E179" i="1"/>
  <c r="L176" i="1"/>
  <c r="K176" i="1"/>
  <c r="J176" i="1"/>
  <c r="G176" i="1"/>
  <c r="R176" i="1"/>
  <c r="F176" i="1"/>
  <c r="P176" i="1"/>
  <c r="C176" i="1"/>
  <c r="R174" i="1"/>
  <c r="P174" i="1"/>
  <c r="M174" i="1"/>
  <c r="N174" i="1"/>
  <c r="H174" i="1"/>
  <c r="E174" i="1"/>
  <c r="O174" i="1"/>
  <c r="Q174" i="1"/>
  <c r="R173" i="1"/>
  <c r="P173" i="1"/>
  <c r="M173" i="1"/>
  <c r="N173" i="1"/>
  <c r="H173" i="1"/>
  <c r="E173" i="1"/>
  <c r="O173" i="1"/>
  <c r="Q173" i="1"/>
  <c r="R172" i="1"/>
  <c r="P172" i="1"/>
  <c r="M172" i="1"/>
  <c r="N172" i="1"/>
  <c r="H172" i="1"/>
  <c r="E172" i="1"/>
  <c r="O172" i="1"/>
  <c r="Q172" i="1"/>
  <c r="R171" i="1"/>
  <c r="P171" i="1"/>
  <c r="M171" i="1"/>
  <c r="N171" i="1"/>
  <c r="H171" i="1"/>
  <c r="E171" i="1"/>
  <c r="R170" i="1"/>
  <c r="P170" i="1"/>
  <c r="M170" i="1"/>
  <c r="N170" i="1"/>
  <c r="H170" i="1"/>
  <c r="E170" i="1"/>
  <c r="I170" i="1"/>
  <c r="O170" i="1"/>
  <c r="R169" i="1"/>
  <c r="P169" i="1"/>
  <c r="Q169" i="1"/>
  <c r="M169" i="1"/>
  <c r="N169" i="1"/>
  <c r="H169" i="1"/>
  <c r="E169" i="1"/>
  <c r="E176" i="1"/>
  <c r="O176" i="1"/>
  <c r="L166" i="1"/>
  <c r="R166" i="1"/>
  <c r="K166" i="1"/>
  <c r="P166" i="1"/>
  <c r="J166" i="1"/>
  <c r="G166" i="1"/>
  <c r="F166" i="1"/>
  <c r="C166" i="1"/>
  <c r="R164" i="1"/>
  <c r="P164" i="1"/>
  <c r="M164" i="1"/>
  <c r="N164" i="1"/>
  <c r="H164" i="1"/>
  <c r="E164" i="1"/>
  <c r="R163" i="1"/>
  <c r="P163" i="1"/>
  <c r="M163" i="1"/>
  <c r="M166" i="1"/>
  <c r="H163" i="1"/>
  <c r="I163" i="1"/>
  <c r="E163" i="1"/>
  <c r="E166" i="1"/>
  <c r="O166" i="1"/>
  <c r="K160" i="1"/>
  <c r="J160" i="1"/>
  <c r="G160" i="1"/>
  <c r="F160" i="1"/>
  <c r="C160" i="1"/>
  <c r="P158" i="1"/>
  <c r="Q158" i="1"/>
  <c r="L158" i="1"/>
  <c r="H158" i="1"/>
  <c r="I158" i="1"/>
  <c r="E158" i="1"/>
  <c r="O158" i="1"/>
  <c r="R157" i="1"/>
  <c r="P157" i="1"/>
  <c r="M157" i="1"/>
  <c r="N157" i="1"/>
  <c r="H157" i="1"/>
  <c r="I157" i="1"/>
  <c r="E157" i="1"/>
  <c r="R156" i="1"/>
  <c r="P156" i="1"/>
  <c r="M156" i="1"/>
  <c r="H156" i="1"/>
  <c r="H160" i="1"/>
  <c r="E156" i="1"/>
  <c r="O156" i="1"/>
  <c r="L153" i="1"/>
  <c r="K153" i="1"/>
  <c r="J153" i="1"/>
  <c r="J204" i="1"/>
  <c r="G153" i="1"/>
  <c r="R153" i="1"/>
  <c r="F153" i="1"/>
  <c r="F204" i="1"/>
  <c r="P153" i="1"/>
  <c r="C153" i="1"/>
  <c r="R151" i="1"/>
  <c r="P151" i="1"/>
  <c r="M151" i="1"/>
  <c r="N151" i="1"/>
  <c r="H151" i="1"/>
  <c r="I151" i="1"/>
  <c r="E151" i="1"/>
  <c r="R150" i="1"/>
  <c r="P150" i="1"/>
  <c r="M150" i="1"/>
  <c r="H150" i="1"/>
  <c r="E150" i="1"/>
  <c r="O150" i="1"/>
  <c r="R149" i="1"/>
  <c r="P149" i="1"/>
  <c r="M149" i="1"/>
  <c r="N149" i="1"/>
  <c r="H149" i="1"/>
  <c r="E149" i="1"/>
  <c r="O149" i="1"/>
  <c r="Q149" i="1"/>
  <c r="R148" i="1"/>
  <c r="P148" i="1"/>
  <c r="M148" i="1"/>
  <c r="N148" i="1"/>
  <c r="H148" i="1"/>
  <c r="H153" i="1"/>
  <c r="E148" i="1"/>
  <c r="I256" i="1"/>
  <c r="I247" i="1"/>
  <c r="I242" i="1"/>
  <c r="E248" i="1"/>
  <c r="O248" i="1"/>
  <c r="Q248" i="1"/>
  <c r="M257" i="1"/>
  <c r="Q230" i="1"/>
  <c r="O157" i="1"/>
  <c r="Q157" i="1"/>
  <c r="I169" i="1"/>
  <c r="M158" i="1"/>
  <c r="M160" i="1"/>
  <c r="I174" i="1"/>
  <c r="O179" i="1"/>
  <c r="N190" i="1"/>
  <c r="O171" i="1"/>
  <c r="R96" i="1"/>
  <c r="P96" i="1"/>
  <c r="Q96" i="1"/>
  <c r="H96" i="1"/>
  <c r="E96" i="1"/>
  <c r="O96" i="1"/>
  <c r="L89" i="1"/>
  <c r="L91" i="1"/>
  <c r="K89" i="1"/>
  <c r="K91" i="1"/>
  <c r="P91" i="1"/>
  <c r="J89" i="1"/>
  <c r="J91" i="1"/>
  <c r="G89" i="1"/>
  <c r="G91" i="1"/>
  <c r="R91" i="1"/>
  <c r="F89" i="1"/>
  <c r="F91" i="1"/>
  <c r="C89" i="1"/>
  <c r="E89" i="1"/>
  <c r="O89" i="1"/>
  <c r="R88" i="1"/>
  <c r="P88" i="1"/>
  <c r="M88" i="1"/>
  <c r="N88" i="1"/>
  <c r="H88" i="1"/>
  <c r="E88" i="1"/>
  <c r="I88" i="1"/>
  <c r="R87" i="1"/>
  <c r="P87" i="1"/>
  <c r="M87" i="1"/>
  <c r="N87" i="1"/>
  <c r="H87" i="1"/>
  <c r="E87" i="1"/>
  <c r="O87" i="1"/>
  <c r="R86" i="1"/>
  <c r="P86" i="1"/>
  <c r="M86" i="1"/>
  <c r="N86" i="1"/>
  <c r="H86" i="1"/>
  <c r="E86" i="1"/>
  <c r="O86" i="1"/>
  <c r="Q86" i="1"/>
  <c r="R85" i="1"/>
  <c r="P85" i="1"/>
  <c r="M85" i="1"/>
  <c r="N85" i="1"/>
  <c r="H85" i="1"/>
  <c r="E85" i="1"/>
  <c r="O85" i="1"/>
  <c r="Q85" i="1"/>
  <c r="R84" i="1"/>
  <c r="P84" i="1"/>
  <c r="M84" i="1"/>
  <c r="N84" i="1"/>
  <c r="H84" i="1"/>
  <c r="E84" i="1"/>
  <c r="I84" i="1"/>
  <c r="F30" i="1"/>
  <c r="P11" i="1"/>
  <c r="Q11" i="1"/>
  <c r="C17" i="1"/>
  <c r="C20" i="1"/>
  <c r="H15" i="1"/>
  <c r="H16" i="1"/>
  <c r="P39" i="1"/>
  <c r="R62" i="1"/>
  <c r="P62" i="1"/>
  <c r="O62" i="1"/>
  <c r="Q62" i="1"/>
  <c r="L61" i="1"/>
  <c r="K61" i="1"/>
  <c r="J61" i="1"/>
  <c r="G61" i="1"/>
  <c r="F61" i="1"/>
  <c r="C61" i="1"/>
  <c r="R60" i="1"/>
  <c r="P60" i="1"/>
  <c r="M60" i="1"/>
  <c r="M61" i="1"/>
  <c r="H60" i="1"/>
  <c r="E60" i="1"/>
  <c r="E61" i="1"/>
  <c r="O61" i="1"/>
  <c r="L57" i="1"/>
  <c r="K57" i="1"/>
  <c r="P57" i="1"/>
  <c r="Q57" i="1"/>
  <c r="J57" i="1"/>
  <c r="I57" i="1"/>
  <c r="G57" i="1"/>
  <c r="G63" i="1"/>
  <c r="F57" i="1"/>
  <c r="C57" i="1"/>
  <c r="R56" i="1"/>
  <c r="P56" i="1"/>
  <c r="Q56" i="1"/>
  <c r="M56" i="1"/>
  <c r="N56" i="1"/>
  <c r="N57" i="1"/>
  <c r="H56" i="1"/>
  <c r="H57" i="1"/>
  <c r="E56" i="1"/>
  <c r="E57" i="1"/>
  <c r="L53" i="1"/>
  <c r="L63" i="1"/>
  <c r="K53" i="1"/>
  <c r="K63" i="1"/>
  <c r="J53" i="1"/>
  <c r="J63" i="1"/>
  <c r="G53" i="1"/>
  <c r="F53" i="1"/>
  <c r="F63" i="1"/>
  <c r="P53" i="1"/>
  <c r="C53" i="1"/>
  <c r="E53" i="1"/>
  <c r="R52" i="1"/>
  <c r="P52" i="1"/>
  <c r="Q52" i="1"/>
  <c r="O52" i="1"/>
  <c r="M52" i="1"/>
  <c r="M53" i="1"/>
  <c r="M63" i="1"/>
  <c r="N52" i="1"/>
  <c r="N53" i="1"/>
  <c r="H52" i="1"/>
  <c r="H53" i="1"/>
  <c r="I52" i="1"/>
  <c r="Q48" i="1"/>
  <c r="Q46" i="1"/>
  <c r="Q19" i="1"/>
  <c r="Q18" i="1"/>
  <c r="R41" i="1"/>
  <c r="P41" i="1"/>
  <c r="R40" i="1"/>
  <c r="P40" i="1"/>
  <c r="O40" i="1"/>
  <c r="Q40" i="1"/>
  <c r="R39" i="1"/>
  <c r="R38" i="1"/>
  <c r="P38" i="1"/>
  <c r="R33" i="1"/>
  <c r="P34" i="1"/>
  <c r="Q34" i="1"/>
  <c r="P33" i="1"/>
  <c r="R29" i="1"/>
  <c r="P29" i="1"/>
  <c r="R28" i="1"/>
  <c r="P28" i="1"/>
  <c r="R27" i="1"/>
  <c r="P27" i="1"/>
  <c r="Q27" i="1"/>
  <c r="R26" i="1"/>
  <c r="P26" i="1"/>
  <c r="R25" i="1"/>
  <c r="P25" i="1"/>
  <c r="R24" i="1"/>
  <c r="P24" i="1"/>
  <c r="P16" i="1"/>
  <c r="P15" i="1"/>
  <c r="P14" i="1"/>
  <c r="P13" i="1"/>
  <c r="O13" i="1"/>
  <c r="R16" i="1"/>
  <c r="R15" i="1"/>
  <c r="R14" i="1"/>
  <c r="R13" i="1"/>
  <c r="R12" i="1"/>
  <c r="P12" i="1"/>
  <c r="R11" i="1"/>
  <c r="L42" i="1"/>
  <c r="K42" i="1"/>
  <c r="P42" i="1"/>
  <c r="Q42" i="1"/>
  <c r="J42" i="1"/>
  <c r="M41" i="1"/>
  <c r="M39" i="1"/>
  <c r="M38" i="1"/>
  <c r="N38" i="1"/>
  <c r="L35" i="1"/>
  <c r="K35" i="1"/>
  <c r="J35" i="1"/>
  <c r="J45" i="1"/>
  <c r="M34" i="1"/>
  <c r="N34" i="1"/>
  <c r="M33" i="1"/>
  <c r="N33" i="1"/>
  <c r="K30" i="1"/>
  <c r="K45" i="1"/>
  <c r="J30" i="1"/>
  <c r="L30" i="1"/>
  <c r="M29" i="1"/>
  <c r="N29" i="1"/>
  <c r="M28" i="1"/>
  <c r="N28" i="1"/>
  <c r="M27" i="1"/>
  <c r="N27" i="1"/>
  <c r="N26" i="1"/>
  <c r="M25" i="1"/>
  <c r="N25" i="1"/>
  <c r="M24" i="1"/>
  <c r="N24" i="1"/>
  <c r="L17" i="1"/>
  <c r="L20" i="1"/>
  <c r="K17" i="1"/>
  <c r="K20" i="1"/>
  <c r="K47" i="1"/>
  <c r="K66" i="1"/>
  <c r="K80" i="1"/>
  <c r="J17" i="1"/>
  <c r="J20" i="1"/>
  <c r="J47" i="1"/>
  <c r="J66" i="1"/>
  <c r="J80" i="1"/>
  <c r="J93" i="1"/>
  <c r="J99" i="1"/>
  <c r="M16" i="1"/>
  <c r="N16" i="1"/>
  <c r="M15" i="1"/>
  <c r="N15" i="1"/>
  <c r="M14" i="1"/>
  <c r="N14" i="1"/>
  <c r="M13" i="1"/>
  <c r="N13" i="1"/>
  <c r="M12" i="1"/>
  <c r="N12" i="1"/>
  <c r="M11" i="1"/>
  <c r="N11" i="1"/>
  <c r="H26" i="1"/>
  <c r="G17" i="1"/>
  <c r="R17" i="1"/>
  <c r="F17" i="1"/>
  <c r="F20" i="1"/>
  <c r="F47" i="1"/>
  <c r="H13" i="1"/>
  <c r="I13" i="1"/>
  <c r="E15" i="1"/>
  <c r="O15" i="1"/>
  <c r="Q15" i="1"/>
  <c r="H11" i="1"/>
  <c r="H12" i="1"/>
  <c r="C30" i="1"/>
  <c r="E30" i="1"/>
  <c r="O30" i="1"/>
  <c r="H25" i="1"/>
  <c r="I25" i="1"/>
  <c r="E26" i="1"/>
  <c r="E25" i="1"/>
  <c r="O25" i="1"/>
  <c r="E41" i="1"/>
  <c r="O41" i="1"/>
  <c r="H14" i="1"/>
  <c r="C35" i="1"/>
  <c r="E35" i="1"/>
  <c r="H24" i="1"/>
  <c r="H28" i="1"/>
  <c r="H29" i="1"/>
  <c r="G35" i="1"/>
  <c r="H33" i="1"/>
  <c r="H34" i="1"/>
  <c r="H38" i="1"/>
  <c r="H39" i="1"/>
  <c r="I39" i="1"/>
  <c r="H40" i="1"/>
  <c r="I40" i="1"/>
  <c r="H41" i="1"/>
  <c r="H42" i="1"/>
  <c r="I41" i="1"/>
  <c r="F35" i="1"/>
  <c r="E38" i="1"/>
  <c r="H27" i="1"/>
  <c r="E16" i="1"/>
  <c r="O16" i="1"/>
  <c r="Q16" i="1"/>
  <c r="E14" i="1"/>
  <c r="O14" i="1"/>
  <c r="Q14" i="1"/>
  <c r="E12" i="1"/>
  <c r="O12" i="1"/>
  <c r="Q12" i="1"/>
  <c r="E11" i="1"/>
  <c r="O11" i="1"/>
  <c r="E29" i="1"/>
  <c r="O29" i="1"/>
  <c r="E28" i="1"/>
  <c r="O28" i="1"/>
  <c r="E27" i="1"/>
  <c r="E24" i="1"/>
  <c r="O24" i="1"/>
  <c r="Q24" i="1"/>
  <c r="E39" i="1"/>
  <c r="O39" i="1"/>
  <c r="Q39" i="1"/>
  <c r="E33" i="1"/>
  <c r="O26" i="1"/>
  <c r="M57" i="1"/>
  <c r="C91" i="1"/>
  <c r="I86" i="1"/>
  <c r="N158" i="1"/>
  <c r="I87" i="1"/>
  <c r="H89" i="1"/>
  <c r="I89" i="1"/>
  <c r="R89" i="1"/>
  <c r="N41" i="1"/>
  <c r="P243" i="1"/>
  <c r="Q243" i="1"/>
  <c r="M185" i="1"/>
  <c r="H202" i="1"/>
  <c r="N247" i="1"/>
  <c r="N242" i="1"/>
  <c r="N197" i="1"/>
  <c r="N202" i="1"/>
  <c r="O231" i="1"/>
  <c r="N274" i="1"/>
  <c r="N60" i="1"/>
  <c r="N61" i="1"/>
  <c r="P277" i="1"/>
  <c r="M261" i="1"/>
  <c r="L267" i="1"/>
  <c r="O273" i="1"/>
  <c r="H257" i="1"/>
  <c r="I148" i="1"/>
  <c r="Q274" i="1"/>
  <c r="L279" i="1"/>
  <c r="Q255" i="1"/>
  <c r="I236" i="1"/>
  <c r="F250" i="1"/>
  <c r="R233" i="1"/>
  <c r="E160" i="1"/>
  <c r="O160" i="1"/>
  <c r="I156" i="1"/>
  <c r="Q236" i="1"/>
  <c r="J250" i="1"/>
  <c r="K250" i="1"/>
  <c r="M233" i="1"/>
  <c r="I96" i="1"/>
  <c r="H17" i="1"/>
  <c r="H20" i="1"/>
  <c r="I12" i="1"/>
  <c r="E17" i="1"/>
  <c r="O17" i="1"/>
  <c r="Q17" i="1"/>
  <c r="I11" i="1"/>
  <c r="P17" i="1"/>
  <c r="I17" i="1"/>
  <c r="I20" i="1"/>
  <c r="N219" i="1"/>
  <c r="I160" i="1"/>
  <c r="R277" i="1"/>
  <c r="E91" i="1"/>
  <c r="O60" i="1"/>
  <c r="H35" i="1"/>
  <c r="I14" i="1"/>
  <c r="R53" i="1"/>
  <c r="I16" i="1"/>
  <c r="I149" i="1"/>
  <c r="O151" i="1"/>
  <c r="Q151" i="1"/>
  <c r="O169" i="1"/>
  <c r="I173" i="1"/>
  <c r="O265" i="1"/>
  <c r="Q265" i="1"/>
  <c r="I164" i="1"/>
  <c r="E185" i="1"/>
  <c r="F45" i="1"/>
  <c r="I190" i="1"/>
  <c r="H233" i="1"/>
  <c r="C267" i="1"/>
  <c r="O164" i="1"/>
  <c r="M277" i="1"/>
  <c r="M279" i="1"/>
  <c r="I15" i="1"/>
  <c r="N156" i="1"/>
  <c r="N160" i="1"/>
  <c r="H166" i="1"/>
  <c r="I166" i="1"/>
  <c r="Q228" i="1"/>
  <c r="N267" i="1"/>
  <c r="M265" i="1"/>
  <c r="M267" i="1"/>
  <c r="P61" i="1"/>
  <c r="Q188" i="1"/>
  <c r="Q227" i="1"/>
  <c r="E267" i="1"/>
  <c r="I85" i="1"/>
  <c r="Q156" i="1"/>
  <c r="Q181" i="1"/>
  <c r="Q87" i="1"/>
  <c r="Q176" i="1"/>
  <c r="Q179" i="1"/>
  <c r="Q41" i="1"/>
  <c r="M176" i="1"/>
  <c r="O88" i="1"/>
  <c r="Q88" i="1"/>
  <c r="Q182" i="1"/>
  <c r="H176" i="1"/>
  <c r="I176" i="1"/>
  <c r="Q190" i="1"/>
  <c r="N17" i="1"/>
  <c r="N20" i="1"/>
  <c r="Q25" i="1"/>
  <c r="N176" i="1"/>
  <c r="Q170" i="1"/>
  <c r="I172" i="1"/>
  <c r="Q189" i="1"/>
  <c r="Q28" i="1"/>
  <c r="O84" i="1"/>
  <c r="Q84" i="1"/>
  <c r="Q13" i="1"/>
  <c r="Q60" i="1"/>
  <c r="K93" i="1"/>
  <c r="K99" i="1"/>
  <c r="O53" i="1"/>
  <c r="Q53" i="1"/>
  <c r="I53" i="1"/>
  <c r="F66" i="1"/>
  <c r="F80" i="1"/>
  <c r="P47" i="1"/>
  <c r="I202" i="1"/>
  <c r="O202" i="1"/>
  <c r="Q202" i="1"/>
  <c r="Q91" i="1"/>
  <c r="E250" i="1"/>
  <c r="O250" i="1"/>
  <c r="O281" i="1"/>
  <c r="P45" i="1"/>
  <c r="I272" i="1"/>
  <c r="H277" i="1"/>
  <c r="K281" i="1"/>
  <c r="H267" i="1"/>
  <c r="I267" i="1"/>
  <c r="I24" i="1"/>
  <c r="H30" i="1"/>
  <c r="P20" i="1"/>
  <c r="P30" i="1"/>
  <c r="Q30" i="1"/>
  <c r="M89" i="1"/>
  <c r="M91" i="1"/>
  <c r="I150" i="1"/>
  <c r="O200" i="1"/>
  <c r="Q200" i="1"/>
  <c r="O224" i="1"/>
  <c r="Q224" i="1"/>
  <c r="N246" i="1"/>
  <c r="N248" i="1"/>
  <c r="M248" i="1"/>
  <c r="N277" i="1"/>
  <c r="N279" i="1"/>
  <c r="Q273" i="1"/>
  <c r="M238" i="1"/>
  <c r="M250" i="1"/>
  <c r="N250" i="1"/>
  <c r="O267" i="1"/>
  <c r="M30" i="1"/>
  <c r="O185" i="1"/>
  <c r="C45" i="1"/>
  <c r="E45" i="1"/>
  <c r="O45" i="1"/>
  <c r="C63" i="1"/>
  <c r="E63" i="1"/>
  <c r="O63" i="1"/>
  <c r="M35" i="1"/>
  <c r="Q29" i="1"/>
  <c r="P63" i="1"/>
  <c r="Q150" i="1"/>
  <c r="H185" i="1"/>
  <c r="I185" i="1"/>
  <c r="I179" i="1"/>
  <c r="Q185" i="1"/>
  <c r="I191" i="1"/>
  <c r="I199" i="1"/>
  <c r="I225" i="1"/>
  <c r="Q229" i="1"/>
  <c r="Q256" i="1"/>
  <c r="I275" i="1"/>
  <c r="R279" i="1"/>
  <c r="N63" i="1"/>
  <c r="N89" i="1"/>
  <c r="N91" i="1"/>
  <c r="H265" i="1"/>
  <c r="I265" i="1"/>
  <c r="I264" i="1"/>
  <c r="M17" i="1"/>
  <c r="M20" i="1"/>
  <c r="P35" i="1"/>
  <c r="G20" i="1"/>
  <c r="N35" i="1"/>
  <c r="M42" i="1"/>
  <c r="N39" i="1"/>
  <c r="Q26" i="1"/>
  <c r="R57" i="1"/>
  <c r="P89" i="1"/>
  <c r="Q89" i="1"/>
  <c r="O148" i="1"/>
  <c r="Q148" i="1"/>
  <c r="E153" i="1"/>
  <c r="K204" i="1"/>
  <c r="P204" i="1"/>
  <c r="P160" i="1"/>
  <c r="Q160" i="1"/>
  <c r="Q166" i="1"/>
  <c r="I171" i="1"/>
  <c r="N185" i="1"/>
  <c r="O197" i="1"/>
  <c r="Q197" i="1"/>
  <c r="Q238" i="1"/>
  <c r="I274" i="1"/>
  <c r="N30" i="1"/>
  <c r="N45" i="1"/>
  <c r="R63" i="1"/>
  <c r="R61" i="1"/>
  <c r="H194" i="1"/>
  <c r="E233" i="1"/>
  <c r="O233" i="1"/>
  <c r="Q233" i="1"/>
  <c r="L250" i="1"/>
  <c r="L281" i="1"/>
  <c r="R248" i="1"/>
  <c r="N257" i="1"/>
  <c r="I257" i="1"/>
  <c r="O257" i="1"/>
  <c r="N42" i="1"/>
  <c r="M153" i="1"/>
  <c r="M204" i="1"/>
  <c r="R35" i="1"/>
  <c r="G45" i="1"/>
  <c r="N163" i="1"/>
  <c r="N166" i="1"/>
  <c r="O91" i="1"/>
  <c r="G204" i="1"/>
  <c r="I42" i="1"/>
  <c r="I29" i="1"/>
  <c r="I26" i="1"/>
  <c r="H61" i="1"/>
  <c r="I60" i="1"/>
  <c r="I61" i="1"/>
  <c r="N153" i="1"/>
  <c r="L160" i="1"/>
  <c r="R158" i="1"/>
  <c r="Q164" i="1"/>
  <c r="Q171" i="1"/>
  <c r="E194" i="1"/>
  <c r="O194" i="1"/>
  <c r="Q194" i="1"/>
  <c r="C204" i="1"/>
  <c r="Q199" i="1"/>
  <c r="I222" i="1"/>
  <c r="Q231" i="1"/>
  <c r="P257" i="1"/>
  <c r="Q257" i="1"/>
  <c r="F267" i="1"/>
  <c r="P267" i="1"/>
  <c r="Q267" i="1"/>
  <c r="Q61" i="1"/>
  <c r="N233" i="1"/>
  <c r="E20" i="1"/>
  <c r="P250" i="1"/>
  <c r="I192" i="1"/>
  <c r="I28" i="1"/>
  <c r="L45" i="1"/>
  <c r="L47" i="1"/>
  <c r="L66" i="1"/>
  <c r="L80" i="1"/>
  <c r="R30" i="1"/>
  <c r="H63" i="1"/>
  <c r="H91" i="1"/>
  <c r="I91" i="1"/>
  <c r="O226" i="1"/>
  <c r="Q226" i="1"/>
  <c r="Q241" i="1"/>
  <c r="R257" i="1"/>
  <c r="E277" i="1"/>
  <c r="O277" i="1"/>
  <c r="Q277" i="1"/>
  <c r="C279" i="1"/>
  <c r="E279" i="1"/>
  <c r="O279" i="1"/>
  <c r="Q279" i="1"/>
  <c r="O163" i="1"/>
  <c r="Q163" i="1"/>
  <c r="I246" i="1"/>
  <c r="I248" i="1"/>
  <c r="N241" i="1"/>
  <c r="N243" i="1"/>
  <c r="N47" i="1"/>
  <c r="N66" i="1"/>
  <c r="L93" i="1"/>
  <c r="L99" i="1"/>
  <c r="M80" i="1"/>
  <c r="P66" i="1"/>
  <c r="R45" i="1"/>
  <c r="C281" i="1"/>
  <c r="E281" i="1"/>
  <c r="P80" i="1"/>
  <c r="F93" i="1"/>
  <c r="G47" i="1"/>
  <c r="R20" i="1"/>
  <c r="M45" i="1"/>
  <c r="M47" i="1"/>
  <c r="M66" i="1"/>
  <c r="M281" i="1"/>
  <c r="N281" i="1"/>
  <c r="E47" i="1"/>
  <c r="O20" i="1"/>
  <c r="Q20" i="1"/>
  <c r="E204" i="1"/>
  <c r="O204" i="1"/>
  <c r="Q204" i="1"/>
  <c r="I153" i="1"/>
  <c r="O153" i="1"/>
  <c r="Q153" i="1"/>
  <c r="I194" i="1"/>
  <c r="Q63" i="1"/>
  <c r="I277" i="1"/>
  <c r="H279" i="1"/>
  <c r="I279" i="1"/>
  <c r="I233" i="1"/>
  <c r="H204" i="1"/>
  <c r="H45" i="1"/>
  <c r="I30" i="1"/>
  <c r="I63" i="1"/>
  <c r="L204" i="1"/>
  <c r="R160" i="1"/>
  <c r="R204" i="1"/>
  <c r="G219" i="1"/>
  <c r="Q45" i="1"/>
  <c r="C47" i="1"/>
  <c r="C66" i="1"/>
  <c r="C80" i="1"/>
  <c r="Q250" i="1"/>
  <c r="N204" i="1"/>
  <c r="F281" i="1"/>
  <c r="P281" i="1"/>
  <c r="Q281" i="1"/>
  <c r="M99" i="1"/>
  <c r="N99" i="1"/>
  <c r="I204" i="1"/>
  <c r="O47" i="1"/>
  <c r="Q47" i="1"/>
  <c r="Q66" i="1"/>
  <c r="E66" i="1"/>
  <c r="O66" i="1"/>
  <c r="E80" i="1"/>
  <c r="O80" i="1"/>
  <c r="Q80" i="1"/>
  <c r="C93" i="1"/>
  <c r="G66" i="1"/>
  <c r="R47" i="1"/>
  <c r="P93" i="1"/>
  <c r="F99" i="1"/>
  <c r="P99" i="1"/>
  <c r="M93" i="1"/>
  <c r="N80" i="1"/>
  <c r="N93" i="1"/>
  <c r="I45" i="1"/>
  <c r="H47" i="1"/>
  <c r="G250" i="1"/>
  <c r="R219" i="1"/>
  <c r="H219" i="1"/>
  <c r="I219" i="1"/>
  <c r="H66" i="1"/>
  <c r="I66" i="1"/>
  <c r="I47" i="1"/>
  <c r="R250" i="1"/>
  <c r="G281" i="1"/>
  <c r="R281" i="1"/>
  <c r="H250" i="1"/>
  <c r="G80" i="1"/>
  <c r="R66" i="1"/>
  <c r="C99" i="1"/>
  <c r="E93" i="1"/>
  <c r="R80" i="1"/>
  <c r="G93" i="1"/>
  <c r="H80" i="1"/>
  <c r="H281" i="1"/>
  <c r="I281" i="1"/>
  <c r="I250" i="1"/>
  <c r="O93" i="1"/>
  <c r="Q93" i="1"/>
  <c r="E99" i="1"/>
  <c r="O99" i="1"/>
  <c r="Q99" i="1"/>
  <c r="I80" i="1"/>
  <c r="H93" i="1"/>
  <c r="G99" i="1"/>
  <c r="R99" i="1"/>
  <c r="R93" i="1"/>
  <c r="H99" i="1"/>
  <c r="I99" i="1"/>
  <c r="I93" i="1"/>
  <c r="E41" i="5" l="1"/>
  <c r="H15" i="5" s="1"/>
  <c r="H17" i="5" s="1"/>
</calcChain>
</file>

<file path=xl/sharedStrings.xml><?xml version="1.0" encoding="utf-8"?>
<sst xmlns="http://schemas.openxmlformats.org/spreadsheetml/2006/main" count="414" uniqueCount="274">
  <si>
    <t>DENOMINAZIONE</t>
  </si>
  <si>
    <t>TOTALE</t>
  </si>
  <si>
    <t xml:space="preserve"> </t>
  </si>
  <si>
    <t>TITOLO I - ENTRATE CONTRIBUTIVE</t>
  </si>
  <si>
    <t>Cap.  1) Ruolo Medici Chirurghi e Odontoiatri</t>
  </si>
  <si>
    <t>Cap.  2) Ruolo doppia iscrizione</t>
  </si>
  <si>
    <t>Totale categoria I</t>
  </si>
  <si>
    <t>CAT.  I) Tasse Annuali</t>
  </si>
  <si>
    <t>TOTALE TITOLO I</t>
  </si>
  <si>
    <t>Totale categoria II</t>
  </si>
  <si>
    <t>Totale categoria III</t>
  </si>
  <si>
    <t>CAT.  II) Entrate per la prestazione di servizi</t>
  </si>
  <si>
    <t>CAT. III) Redditi e proventi patrimoniali</t>
  </si>
  <si>
    <t>Totale categoria IV</t>
  </si>
  <si>
    <t>TITOLO II - ENTRATE DIVERSE</t>
  </si>
  <si>
    <t>TOTALE TITOLO II</t>
  </si>
  <si>
    <t>TOTALE ENTRATE CORRENTI</t>
  </si>
  <si>
    <t>3 (1+2)</t>
  </si>
  <si>
    <t>INIZIALI</t>
  </si>
  <si>
    <t>VARIAZIONI</t>
  </si>
  <si>
    <t>DEFINITIVE</t>
  </si>
  <si>
    <t>7 (3-6)</t>
  </si>
  <si>
    <t>ACCERTAMENTI</t>
  </si>
  <si>
    <t>p.m.</t>
  </si>
  <si>
    <t>Cap.  3) Ruolo Società tra Professionisti</t>
  </si>
  <si>
    <t>Cap.  4) Quote in Sede Medici Chirurghi e Odont.</t>
  </si>
  <si>
    <t>Cap.  5) Quote in sede doppia iscrizione</t>
  </si>
  <si>
    <t>Cap.  6) Quote in sede Società tra Professionisti</t>
  </si>
  <si>
    <t>Cap.  7) Tassa iscrizioni Albo Medici Chirurghi</t>
  </si>
  <si>
    <t>Cap.10) Tassa rilascio certificati</t>
  </si>
  <si>
    <t>Cap.11) Tassa pareri liquidazione onorari</t>
  </si>
  <si>
    <t>Cap.12) Rimborso e/o conc. spese cess.mat.var.</t>
  </si>
  <si>
    <t>Cap.13) Interessi su c.c. bancari</t>
  </si>
  <si>
    <t>Cap.14) Interessi su titoli</t>
  </si>
  <si>
    <t>Cap.15) Contr.Org.Sind. x conc. sp. uso Sala Sede</t>
  </si>
  <si>
    <t>Cap.16) Recuperi e rimborsi diversi</t>
  </si>
  <si>
    <t>Cap.17) Contributi F.N.O.M.C. e O. per corsi agg.pr.</t>
  </si>
  <si>
    <t>Cap.18) Contributo F.N.O.M.C. e O. per sp. es. T.A.</t>
  </si>
  <si>
    <t>Cap.  9) Tassa iscrizioni Albo Società tra Professionisti</t>
  </si>
  <si>
    <t>Cap.  8) Tassa iscrizioni Albo Odontoiatri</t>
  </si>
  <si>
    <r>
      <t xml:space="preserve">                            </t>
    </r>
    <r>
      <rPr>
        <b/>
        <sz val="10"/>
        <rFont val="Calibri"/>
        <family val="2"/>
      </rPr>
      <t xml:space="preserve"> PREVISIONI</t>
    </r>
  </si>
  <si>
    <t>RISCOSSI</t>
  </si>
  <si>
    <t>RIMASTI DA RISCUOTERE</t>
  </si>
  <si>
    <t>GESTIONE DEI RESIDUI ATTIVI</t>
  </si>
  <si>
    <t>GESTIONE DI CASSA</t>
  </si>
  <si>
    <t>11 (9 + 10)</t>
  </si>
  <si>
    <t>12 (11 - 8)</t>
  </si>
  <si>
    <t>DIFFERENZA</t>
  </si>
  <si>
    <t>PREVISIONI</t>
  </si>
  <si>
    <t>RISCOSSIONI</t>
  </si>
  <si>
    <t>15 (13 -14)</t>
  </si>
  <si>
    <t>13 (3 + 8)</t>
  </si>
  <si>
    <t>16 (5 +10)</t>
  </si>
  <si>
    <t>SOMME DA RISCUOTERE</t>
  </si>
  <si>
    <t>SOMME RISCOSSE</t>
  </si>
  <si>
    <t>14 (4 + 9)</t>
  </si>
  <si>
    <t>TITOLO III - ENTRATE IN CONTO CAPITALE</t>
  </si>
  <si>
    <t>CAT.  V) Alienazione beni patrimoniali</t>
  </si>
  <si>
    <t>Totale categoria V</t>
  </si>
  <si>
    <t>CAT. VI) Dismissione di valori mobiliari</t>
  </si>
  <si>
    <t>Cap.20) Incasso titoli</t>
  </si>
  <si>
    <t>Totale categoria VI</t>
  </si>
  <si>
    <t>Cap.21) Fondo indennità anzianità pers.lav.dip.</t>
  </si>
  <si>
    <t>Totale categoria VII</t>
  </si>
  <si>
    <t>TOTALE TITOLO III</t>
  </si>
  <si>
    <t>TOTALE DA RIPORTARE</t>
  </si>
  <si>
    <t>6 (4+5)</t>
  </si>
  <si>
    <t>CAT .IV) Poste corr. e compensative di spese c.</t>
  </si>
  <si>
    <t>CAT. VII) Fondo indennità anzianità pers.l.dip.</t>
  </si>
  <si>
    <t xml:space="preserve">                                                                      GESTIONE DI COMPETENZA</t>
  </si>
  <si>
    <t>Cap.19) Alienazione mobili/arred./attr. (x ev.f. uso)</t>
  </si>
  <si>
    <t xml:space="preserve">                                                           GESTIONE DI COMPETENZA</t>
  </si>
  <si>
    <t>RIPORTO</t>
  </si>
  <si>
    <t>TITOLO IV - ENTRATE PER PARTITE DI GIRO</t>
  </si>
  <si>
    <t>CAT. VIII) Entrate aventi natura di partite di giro</t>
  </si>
  <si>
    <t>Cap.22) Ritenute sulle retribuzioni al pers.lav.dip.</t>
  </si>
  <si>
    <t>Cap.23) Ritenute erariali su compensi lav. aut.</t>
  </si>
  <si>
    <t>Cap.24) Ritenute erar. e prev. su compensi Org. Ist.</t>
  </si>
  <si>
    <t>Cap.25) Fondo economato</t>
  </si>
  <si>
    <t>Cap.26) Anticipazioni Enti diversi</t>
  </si>
  <si>
    <t>Totale categoria VIII</t>
  </si>
  <si>
    <t>TOTALE TITOLO IV</t>
  </si>
  <si>
    <t>TOTALE TITOLO I + II + III + IV</t>
  </si>
  <si>
    <t>TOTALE GENERALE ENTRATE</t>
  </si>
  <si>
    <t xml:space="preserve">                                                            GESTIONE DI COMPETENZA</t>
  </si>
  <si>
    <t>GESTIONE DEI RESIDUI PASSIVI</t>
  </si>
  <si>
    <t>SOMME PAGATE</t>
  </si>
  <si>
    <t>SOMME DA PAGARE</t>
  </si>
  <si>
    <t>PAGATI</t>
  </si>
  <si>
    <t>RIMASTI DA  PAGARE</t>
  </si>
  <si>
    <t>PAGAMENTI</t>
  </si>
  <si>
    <t>TITOLO I - USCITE CORRENTI</t>
  </si>
  <si>
    <t>CAT.  I) Spese funzionamento Organi Istituzionali</t>
  </si>
  <si>
    <t>Cap.  1) Elezioni</t>
  </si>
  <si>
    <t>Cap.  2) Assicurazioni Componenti Organi Istituz.</t>
  </si>
  <si>
    <t>Cap.  3) Rimb. Spese/indenn./gettoni pres.Org.Ist.</t>
  </si>
  <si>
    <t>Cap.  4) Contributi er. e prev. su compensi Org.Ist.</t>
  </si>
  <si>
    <t>CAT. II) Spese di aggiornamento profess. e cult.</t>
  </si>
  <si>
    <t>Cap.  5) Aggiornamento profess./iniz.cult./org.riun.</t>
  </si>
  <si>
    <t>Cap.  6) Ev. contributi erariali</t>
  </si>
  <si>
    <t>Cap.  7) Celebrazione 50° laurea</t>
  </si>
  <si>
    <t>CAT. III) Spese per Albi profess. e Comunicazione</t>
  </si>
  <si>
    <t>Cap.  8) Albi professionali</t>
  </si>
  <si>
    <t>Cap.  9) Newsletter e comunicazioni</t>
  </si>
  <si>
    <t>CAT. IV) Spese generali Sede</t>
  </si>
  <si>
    <t>Cap.10) Condominio</t>
  </si>
  <si>
    <t>Cap.11) Energia elettrica</t>
  </si>
  <si>
    <t>Cap.12) Assicurazioni c.incendio/furto/r.c./v.terzi</t>
  </si>
  <si>
    <t>Cap.13) Manutenz./riparaz. ordin. locali e impianti</t>
  </si>
  <si>
    <t>Cap.14) Manutenz./riparaz. ordin. mobili e arred.</t>
  </si>
  <si>
    <t>Cap.15) Pulizia Sede</t>
  </si>
  <si>
    <t>CAT.  V) Spese generali di funzionamento</t>
  </si>
  <si>
    <t>Cap.16) Postelefoniche</t>
  </si>
  <si>
    <t>Cap.17) Cancelleria/stampati/mat.div./progr.comp.</t>
  </si>
  <si>
    <t>Cap.18) Abb./acq./ril./pubb.v./c.tv/Internet/PEC</t>
  </si>
  <si>
    <t>Cap.19) Noleggio/manut./riparaz. macchine d'ufficio</t>
  </si>
  <si>
    <t>Cap.20) Spese per concorsi</t>
  </si>
  <si>
    <t>CAT. VI) Spese per il personale lav. Dipendente</t>
  </si>
  <si>
    <t>Cap.21) Stipendi/aum.contr./ore straord./ind.di Ente</t>
  </si>
  <si>
    <t>Cap.22) Oneri contributi previdenziali e assicur.</t>
  </si>
  <si>
    <t>Cap.23) Buoni pasto</t>
  </si>
  <si>
    <t>Cap.24) Fondo indennità anzianità (quota e int.c.c.)</t>
  </si>
  <si>
    <t>Cap.25) Formazione/aggiorn.prof./add.pers.lav.dip.</t>
  </si>
  <si>
    <t>CAT. VII) Consulenze e servizi vari</t>
  </si>
  <si>
    <t>Cap.26) Cons. legale, amministrativa, fisc.tribut.</t>
  </si>
  <si>
    <t>Cap.27) Servizio stampa</t>
  </si>
  <si>
    <t>Cap.28) Altre consulenze esterne</t>
  </si>
  <si>
    <t>Cap.29) Ev. contributi erariali</t>
  </si>
  <si>
    <t xml:space="preserve">                                                               GESTIONE DI COMPETENZA</t>
  </si>
  <si>
    <t>CAT. VIII) Spese e oneri diversi</t>
  </si>
  <si>
    <t>Cap.30) Imposte, tasse, bolli, tributi vari</t>
  </si>
  <si>
    <t>Cap.31) Spese per riscossione tasse annuali</t>
  </si>
  <si>
    <t>Cap.32) Spese per lutti/necrologi</t>
  </si>
  <si>
    <t>Cap.33) Spese bancarie</t>
  </si>
  <si>
    <t>Cap.34) Spese diverse</t>
  </si>
  <si>
    <t>Cap.35) Spese diverse tramite la piccola cassa ec.</t>
  </si>
  <si>
    <t>Cap.36) Spese per adempimenti D.Lgs. 81/08</t>
  </si>
  <si>
    <t>Cap.37) Canone affitto posti auto</t>
  </si>
  <si>
    <t>Cap.38) Rimborso Tasse Annuali Medici Ch. e Od.</t>
  </si>
  <si>
    <t>Cap.39) Rimborso Tasse Annuali doppia iscriz.</t>
  </si>
  <si>
    <t>CAT. IX) Contributo obbligatorio alla Federazione</t>
  </si>
  <si>
    <t>Cap.40) Contributo su T.A. a Ruolo</t>
  </si>
  <si>
    <t>Cap.41) Contributo su T.A. in Sede</t>
  </si>
  <si>
    <t>Totale categoria IX</t>
  </si>
  <si>
    <t>CAT.  X) Spese per trasferimenti</t>
  </si>
  <si>
    <t>Cap.42) Contrib. Comitato Prov.Unit.Ordini e Coll.P.</t>
  </si>
  <si>
    <t>Cap.43) Contr. a Coord. Regionale Ord.Lombardia</t>
  </si>
  <si>
    <t>Totale categoria X</t>
  </si>
  <si>
    <t>CAT. XI) Spese non classificabili in altre voci</t>
  </si>
  <si>
    <t>Cap.44) Fondo di riserva per integraz.stanz.insuff.</t>
  </si>
  <si>
    <t>Cap.45) Fondo di riserva per spese impr. e straord.</t>
  </si>
  <si>
    <t>Totale categoria XI</t>
  </si>
  <si>
    <t>TITOLO II - USCITE IN CONTO CAPITALE</t>
  </si>
  <si>
    <t>CAT. XII) Acquisto di beni di uso durevole</t>
  </si>
  <si>
    <t>Cap.46) Acquisto mobili/arred./macch.d'uff./attrezz.</t>
  </si>
  <si>
    <t>Cap.47) Spese per locali e impianti Sede</t>
  </si>
  <si>
    <t>Totale categoria XII</t>
  </si>
  <si>
    <t>CAT.XIII) Acquisto di valori mobiliari</t>
  </si>
  <si>
    <t>Cap.48) Acquisto Titoli di Stato</t>
  </si>
  <si>
    <t>Totale categoria XIII</t>
  </si>
  <si>
    <t>CAT.XIV) Fondo indennità anzianità</t>
  </si>
  <si>
    <t>Cap.49) Fondo indennità anzianità pers.lav.dip.</t>
  </si>
  <si>
    <t>Totale categoria XIV</t>
  </si>
  <si>
    <t>TITOLO III - USCITE PER PARTITE DI GIRO</t>
  </si>
  <si>
    <t>CAT. XV) Spese aventi natura di partite di giro</t>
  </si>
  <si>
    <t>Cap.50) Ritenute sulle retribuzioni al pers.lav.dip.</t>
  </si>
  <si>
    <t>Cap.51) Ritenute erariali su compensi lav.aut.</t>
  </si>
  <si>
    <t>Cap.52) Ritenute erar. e prev. su comp. Org. Ist.</t>
  </si>
  <si>
    <t>Cap.53) Fondo economato</t>
  </si>
  <si>
    <t>Cap.54) Anticipazioni Enti diversi</t>
  </si>
  <si>
    <t>Totale categoria XV</t>
  </si>
  <si>
    <t>TOTALE GENERALE USCITE</t>
  </si>
  <si>
    <t xml:space="preserve">                CONTO CONSUNTIVO ANNO 2019 - USCITE</t>
  </si>
  <si>
    <r>
      <t xml:space="preserve">            </t>
    </r>
    <r>
      <rPr>
        <b/>
        <sz val="20"/>
        <rFont val="Arial"/>
        <family val="2"/>
      </rPr>
      <t>CONTO CONSUNTIVO ANNO 2019 - ENTRATE</t>
    </r>
  </si>
  <si>
    <t>RESIDUI ATTIVI AL 31/12/2018</t>
  </si>
  <si>
    <t>RESIDUI AL 31/12/2019</t>
  </si>
  <si>
    <t>FONDO CASSA ALL'1.1.2019</t>
  </si>
  <si>
    <t xml:space="preserve">              CONTO CONSUNTIVO ANNO 2019 - USCITE</t>
  </si>
  <si>
    <t>RESIDUI PASSIVI AL 31/12/2018</t>
  </si>
  <si>
    <t>AVANZO DI AMMINISTRAZIONE AL 31.12.2019</t>
  </si>
  <si>
    <t>DELL'ESERCIZIO</t>
  </si>
  <si>
    <t>DEGLI ESERCIZI PRECEDENTI</t>
  </si>
  <si>
    <t xml:space="preserve">RESIDUI PASSIVI:            </t>
  </si>
  <si>
    <t>RESIDUI ATTIVI:</t>
  </si>
  <si>
    <t>FONDO CASSA AL 31.12.2019</t>
  </si>
  <si>
    <t>IN CONTO RESIDUI</t>
  </si>
  <si>
    <t xml:space="preserve">IN CONTO COMPETENZA </t>
  </si>
  <si>
    <t>PAGAMENTI:</t>
  </si>
  <si>
    <t>IN CONTO COMPETENZA</t>
  </si>
  <si>
    <t>RISCOSSIONI:</t>
  </si>
  <si>
    <r>
      <t xml:space="preserve">                                                </t>
    </r>
    <r>
      <rPr>
        <b/>
        <sz val="20"/>
        <rFont val="Arial"/>
        <family val="2"/>
      </rPr>
      <t xml:space="preserve"> SITUAZIONE AMMINISTRATIVA AL 31 DICEMBRE 2019</t>
    </r>
  </si>
  <si>
    <t>COMPLESSIVAMENTE</t>
  </si>
  <si>
    <t xml:space="preserve">    -UBI Banca S.p.A. - Como: c.c.n°000000004159</t>
  </si>
  <si>
    <t xml:space="preserve">    relativi</t>
  </si>
  <si>
    <t xml:space="preserve">    Personale lavorativo dipendente ed ev. conguagli</t>
  </si>
  <si>
    <t xml:space="preserve">    A disposizione x trattamento di fine servizio del</t>
  </si>
  <si>
    <r>
      <t xml:space="preserve">5) </t>
    </r>
    <r>
      <rPr>
        <u/>
        <sz val="14"/>
        <rFont val="Calibri"/>
        <family val="2"/>
      </rPr>
      <t>FONDO INDENNITA' ANZIANITA'</t>
    </r>
  </si>
  <si>
    <t xml:space="preserve">    V. elenco somme da incassare al 31 dicembre 2019</t>
  </si>
  <si>
    <r>
      <t xml:space="preserve">4) </t>
    </r>
    <r>
      <rPr>
        <u/>
        <sz val="14"/>
        <rFont val="Calibri"/>
        <family val="2"/>
      </rPr>
      <t>RESIDUI ATTIVI</t>
    </r>
  </si>
  <si>
    <t xml:space="preserve">    -CheBanca! S.p.A. - Como: conto n°100570758603</t>
  </si>
  <si>
    <t xml:space="preserve">    -UBI Banca S.p.A. - Como: c.c.n°000000004158</t>
  </si>
  <si>
    <r>
      <t xml:space="preserve">3) </t>
    </r>
    <r>
      <rPr>
        <u/>
        <sz val="14"/>
        <rFont val="Calibri"/>
        <family val="2"/>
      </rPr>
      <t>CASSA</t>
    </r>
  </si>
  <si>
    <t xml:space="preserve">    (v. tit.2°, cap.46)</t>
  </si>
  <si>
    <t xml:space="preserve">    d'Ufficio/attrezzature durante l'anno 2019           </t>
  </si>
  <si>
    <t xml:space="preserve">    Introduzione di nuovi mobili/arredamento/macchine</t>
  </si>
  <si>
    <t>-</t>
  </si>
  <si>
    <t xml:space="preserve">    (v. delibera n°335-17.12.2019)                             </t>
  </si>
  <si>
    <t xml:space="preserve">    percentuale di abbattimento del 25%</t>
  </si>
  <si>
    <t xml:space="preserve">    Ammortamento/deperimento anno 2019</t>
  </si>
  <si>
    <t xml:space="preserve">    d'Ufficio/attrezzature durante l'anno 2019      </t>
  </si>
  <si>
    <t xml:space="preserve">    Messa fuori mobili/arredamento/macchine</t>
  </si>
  <si>
    <t xml:space="preserve">    </t>
  </si>
  <si>
    <r>
      <t xml:space="preserve">3) </t>
    </r>
    <r>
      <rPr>
        <u/>
        <sz val="14"/>
        <rFont val="Calibri"/>
        <family val="2"/>
      </rPr>
      <t>PATRIMONIO NETTO</t>
    </r>
  </si>
  <si>
    <t xml:space="preserve">    al 31 dicembre 2018</t>
  </si>
  <si>
    <t xml:space="preserve">    Riporto valore iscritto nella "Situazione patrimoniale</t>
  </si>
  <si>
    <t xml:space="preserve">    dipendente ed ev. conguagli relativi</t>
  </si>
  <si>
    <r>
      <t xml:space="preserve">2) </t>
    </r>
    <r>
      <rPr>
        <u/>
        <sz val="14"/>
        <rFont val="Calibri"/>
        <family val="2"/>
      </rPr>
      <t>MOBILI/ARREDAMENTO/MACCH.UFF/ATTREZZ.</t>
    </r>
  </si>
  <si>
    <t xml:space="preserve">    servizio del Personale lavorativo</t>
  </si>
  <si>
    <t xml:space="preserve">    A disposizione x trattamento di fine</t>
  </si>
  <si>
    <t xml:space="preserve">   (v. tit.2, cap.47 "spese per locali e impianti Sede")</t>
  </si>
  <si>
    <r>
      <t xml:space="preserve">2) </t>
    </r>
    <r>
      <rPr>
        <u/>
        <sz val="14"/>
        <rFont val="Calibri"/>
        <family val="2"/>
      </rPr>
      <t>FONDO INDENNITA' ANZIANITA'</t>
    </r>
  </si>
  <si>
    <t xml:space="preserve">   Spese in conto capitale anno 2019</t>
  </si>
  <si>
    <t xml:space="preserve">    al 31 dicembre 2019</t>
  </si>
  <si>
    <t xml:space="preserve">   al 31 dicembre 2018</t>
  </si>
  <si>
    <t xml:space="preserve">    V. elenco somme da pagare</t>
  </si>
  <si>
    <t xml:space="preserve">   Riporto valore "Situazione patrimoniale </t>
  </si>
  <si>
    <r>
      <t xml:space="preserve">1) </t>
    </r>
    <r>
      <rPr>
        <u/>
        <sz val="14"/>
        <rFont val="Calibri"/>
        <family val="2"/>
      </rPr>
      <t>RESIDUI PASSIVI</t>
    </r>
  </si>
  <si>
    <r>
      <t xml:space="preserve">1) </t>
    </r>
    <r>
      <rPr>
        <u/>
        <sz val="14"/>
        <rFont val="Calibri"/>
        <family val="2"/>
      </rPr>
      <t>IMMOBILE</t>
    </r>
  </si>
  <si>
    <t>PASSIVITA'</t>
  </si>
  <si>
    <t>ATTIVITA'</t>
  </si>
  <si>
    <r>
      <t xml:space="preserve">                                            </t>
    </r>
    <r>
      <rPr>
        <b/>
        <sz val="20"/>
        <rFont val="Arial"/>
        <family val="2"/>
      </rPr>
      <t xml:space="preserve">    SITUAZIONE PATRIMONIALE AL 31 DICEMBRE 2019</t>
    </r>
  </si>
  <si>
    <t xml:space="preserve">                   </t>
  </si>
  <si>
    <t>INCREMENTO PATRIMONIALE</t>
  </si>
  <si>
    <t xml:space="preserve">                                                                                 </t>
  </si>
  <si>
    <t>Patrimonio netto al 31.12.2019</t>
  </si>
  <si>
    <t>Patrimonio netto al 31.12.2018</t>
  </si>
  <si>
    <t xml:space="preserve">                 = </t>
  </si>
  <si>
    <t>SALDO ATTIVO D'ESERCIZIO</t>
  </si>
  <si>
    <t xml:space="preserve">    - </t>
  </si>
  <si>
    <t xml:space="preserve">  per contributo per spese esazione Tasse Annuali 2018</t>
  </si>
  <si>
    <t xml:space="preserve"> -F.N.O.M.C. e O.-Roma</t>
  </si>
  <si>
    <t xml:space="preserve"> -n°2 Tasse Annuali "Medici Ch. e Odontoiatri" anno 2018</t>
  </si>
  <si>
    <t>-minor importi incassati sui residui attivi al 31.12.2018:</t>
  </si>
  <si>
    <t xml:space="preserve">  n°  2 x € 23,52 </t>
  </si>
  <si>
    <t xml:space="preserve"> -per minor importo pagato per quote a Ruolo 2018</t>
  </si>
  <si>
    <t>-F.N.O.M.C. e O.-Roma:</t>
  </si>
  <si>
    <t>stralcio di parte di residui passivi al 31.12.2018:</t>
  </si>
  <si>
    <t>attrezzature: quota di ammortamento 2019: 25%</t>
  </si>
  <si>
    <t>ammortamento deperimento mobili/arred./macch.d'Uff.</t>
  </si>
  <si>
    <t>d'ufficio/attrezzature</t>
  </si>
  <si>
    <t>messa fuori uso mobili/arred./macchine</t>
  </si>
  <si>
    <t>MINUSVALENZA:</t>
  </si>
  <si>
    <t xml:space="preserve">      =</t>
  </si>
  <si>
    <t>SALDO CORRENTE</t>
  </si>
  <si>
    <t>USCITE CORRENTI</t>
  </si>
  <si>
    <t>ENTRATE CORRENTI</t>
  </si>
  <si>
    <t xml:space="preserve">                                                                   CONTO ECONOMICO ANNO 2019</t>
  </si>
  <si>
    <t>FONDO CASSA AL 31/12/2019</t>
  </si>
  <si>
    <t>USCITE per residui competenza 2018</t>
  </si>
  <si>
    <t>TOTALE USCITE 2019 (in conto competenza)</t>
  </si>
  <si>
    <t>USCITE PER PARTITE DI GIRO</t>
  </si>
  <si>
    <t>USCITE IN CONTO CAPITALE</t>
  </si>
  <si>
    <t>USCITE CORRENI</t>
  </si>
  <si>
    <t>USCITE</t>
  </si>
  <si>
    <t>TOTALE GENERALE ENTRATE + Fondo cassa al 01/01/2019</t>
  </si>
  <si>
    <t>ENTRATE per residui competenza 2018</t>
  </si>
  <si>
    <t>TOTALE ENTRATE 2019 (in conto competenza)</t>
  </si>
  <si>
    <t>ENTRATE PER PARTITE DI GIRO</t>
  </si>
  <si>
    <t>ENTRATE IN CONTO CAPITALE</t>
  </si>
  <si>
    <t>ENTRATE DIVERSE</t>
  </si>
  <si>
    <t>ENTRATE CONTRIBUTIVE</t>
  </si>
  <si>
    <t>FONDO DI CASSA AL 01/01/2019</t>
  </si>
  <si>
    <t>ENTRATE</t>
  </si>
  <si>
    <t xml:space="preserve">                                     RIEPILOGO CONTO CONSUNTIVO ANNO 2019 -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</si>
</sst>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€&quot;\ * #,##0.00_-;\-&quot;€&quot;\ * #,##0.00_-;_-&quot;€&quot;\ * &quot;-&quot;??_-;_-@_-"/>
    <numFmt numFmtId="165" formatCode="_-&quot;L.&quot;\ * #,##0_-;\-&quot;L.&quot;\ * #,##0_-;_-&quot;L.&quot;\ * &quot;-&quot;_-;_-@_-"/>
    <numFmt numFmtId="166" formatCode="&quot;€&quot;\ #,##0.00;[Red]\-&quot;€&quot;\ 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name val="Arial"/>
      <family val="2"/>
    </font>
    <font>
      <sz val="14"/>
      <color indexed="10"/>
      <name val="Calibri"/>
      <family val="2"/>
      <scheme val="minor"/>
    </font>
    <font>
      <u/>
      <sz val="14"/>
      <name val="Calibri"/>
      <family val="2"/>
    </font>
    <font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2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9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3" xfId="0" applyFont="1" applyFill="1" applyBorder="1"/>
    <xf numFmtId="0" fontId="10" fillId="3" borderId="4" xfId="0" applyFont="1" applyFill="1" applyBorder="1"/>
    <xf numFmtId="0" fontId="11" fillId="3" borderId="5" xfId="0" applyFont="1" applyFill="1" applyBorder="1"/>
    <xf numFmtId="0" fontId="12" fillId="3" borderId="5" xfId="0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5" fontId="13" fillId="0" borderId="8" xfId="0" applyNumberFormat="1" applyFont="1" applyFill="1" applyBorder="1"/>
    <xf numFmtId="165" fontId="13" fillId="0" borderId="9" xfId="0" applyNumberFormat="1" applyFont="1" applyFill="1" applyBorder="1"/>
    <xf numFmtId="164" fontId="13" fillId="0" borderId="9" xfId="0" applyNumberFormat="1" applyFont="1" applyFill="1" applyBorder="1"/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65" fontId="13" fillId="0" borderId="10" xfId="0" applyNumberFormat="1" applyFont="1" applyFill="1" applyBorder="1"/>
    <xf numFmtId="164" fontId="13" fillId="0" borderId="11" xfId="0" applyNumberFormat="1" applyFont="1" applyFill="1" applyBorder="1"/>
    <xf numFmtId="164" fontId="13" fillId="0" borderId="12" xfId="0" applyNumberFormat="1" applyFont="1" applyFill="1" applyBorder="1"/>
    <xf numFmtId="165" fontId="13" fillId="0" borderId="13" xfId="0" applyNumberFormat="1" applyFont="1" applyFill="1" applyBorder="1"/>
    <xf numFmtId="164" fontId="13" fillId="0" borderId="8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164" fontId="13" fillId="0" borderId="14" xfId="0" applyNumberFormat="1" applyFont="1" applyFill="1" applyBorder="1"/>
    <xf numFmtId="0" fontId="13" fillId="0" borderId="15" xfId="0" applyFont="1" applyFill="1" applyBorder="1"/>
    <xf numFmtId="0" fontId="14" fillId="3" borderId="16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0" fontId="5" fillId="2" borderId="3" xfId="0" applyFont="1" applyFill="1" applyBorder="1"/>
    <xf numFmtId="164" fontId="13" fillId="0" borderId="3" xfId="0" applyNumberFormat="1" applyFont="1" applyFill="1" applyBorder="1"/>
    <xf numFmtId="0" fontId="0" fillId="0" borderId="0" xfId="0" applyBorder="1"/>
    <xf numFmtId="0" fontId="14" fillId="3" borderId="1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3" xfId="0" applyBorder="1"/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 vertical="top"/>
    </xf>
    <xf numFmtId="0" fontId="14" fillId="3" borderId="24" xfId="0" applyFont="1" applyFill="1" applyBorder="1" applyAlignment="1">
      <alignment horizontal="center" vertical="top"/>
    </xf>
    <xf numFmtId="0" fontId="14" fillId="3" borderId="25" xfId="0" applyFont="1" applyFill="1" applyBorder="1" applyAlignment="1">
      <alignment horizontal="center" vertical="top"/>
    </xf>
    <xf numFmtId="0" fontId="14" fillId="3" borderId="26" xfId="0" applyFont="1" applyFill="1" applyBorder="1" applyAlignment="1">
      <alignment horizontal="center" vertical="top"/>
    </xf>
    <xf numFmtId="0" fontId="14" fillId="3" borderId="2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/>
    </xf>
    <xf numFmtId="0" fontId="14" fillId="3" borderId="28" xfId="0" applyFont="1" applyFill="1" applyBorder="1" applyAlignment="1">
      <alignment horizontal="center" vertical="top"/>
    </xf>
    <xf numFmtId="0" fontId="0" fillId="0" borderId="29" xfId="0" applyBorder="1"/>
    <xf numFmtId="0" fontId="0" fillId="0" borderId="6" xfId="0" applyBorder="1"/>
    <xf numFmtId="0" fontId="14" fillId="3" borderId="27" xfId="0" applyFont="1" applyFill="1" applyBorder="1" applyAlignment="1">
      <alignment horizontal="center" vertical="top"/>
    </xf>
    <xf numFmtId="0" fontId="13" fillId="0" borderId="15" xfId="0" applyFont="1" applyBorder="1"/>
    <xf numFmtId="164" fontId="13" fillId="0" borderId="8" xfId="0" applyNumberFormat="1" applyFont="1" applyBorder="1"/>
    <xf numFmtId="164" fontId="13" fillId="0" borderId="9" xfId="0" applyNumberFormat="1" applyFont="1" applyBorder="1"/>
    <xf numFmtId="0" fontId="13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13" fillId="0" borderId="9" xfId="0" applyFont="1" applyBorder="1"/>
    <xf numFmtId="0" fontId="0" fillId="0" borderId="9" xfId="0" applyBorder="1"/>
    <xf numFmtId="0" fontId="14" fillId="3" borderId="30" xfId="0" applyFont="1" applyFill="1" applyBorder="1" applyAlignment="1">
      <alignment horizontal="center" vertical="center"/>
    </xf>
    <xf numFmtId="0" fontId="0" fillId="0" borderId="31" xfId="0" applyBorder="1"/>
    <xf numFmtId="0" fontId="4" fillId="0" borderId="21" xfId="0" applyFont="1" applyBorder="1"/>
    <xf numFmtId="0" fontId="4" fillId="0" borderId="6" xfId="0" applyFont="1" applyBorder="1"/>
    <xf numFmtId="0" fontId="14" fillId="3" borderId="23" xfId="0" applyFont="1" applyFill="1" applyBorder="1" applyAlignment="1">
      <alignment horizontal="center" vertical="top" wrapText="1"/>
    </xf>
    <xf numFmtId="0" fontId="14" fillId="3" borderId="24" xfId="0" applyFont="1" applyFill="1" applyBorder="1" applyAlignment="1">
      <alignment horizontal="center" vertical="top" wrapText="1"/>
    </xf>
    <xf numFmtId="0" fontId="0" fillId="0" borderId="32" xfId="0" applyBorder="1"/>
    <xf numFmtId="164" fontId="13" fillId="0" borderId="1" xfId="0" applyNumberFormat="1" applyFont="1" applyFill="1" applyBorder="1"/>
    <xf numFmtId="164" fontId="13" fillId="0" borderId="33" xfId="0" applyNumberFormat="1" applyFont="1" applyFill="1" applyBorder="1"/>
    <xf numFmtId="0" fontId="0" fillId="0" borderId="34" xfId="0" applyBorder="1"/>
    <xf numFmtId="0" fontId="13" fillId="0" borderId="29" xfId="0" applyFont="1" applyBorder="1"/>
    <xf numFmtId="164" fontId="13" fillId="0" borderId="35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4" borderId="1" xfId="0" applyFont="1" applyFill="1" applyBorder="1"/>
    <xf numFmtId="0" fontId="4" fillId="4" borderId="8" xfId="0" applyFont="1" applyFill="1" applyBorder="1" applyAlignment="1">
      <alignment horizontal="center"/>
    </xf>
    <xf numFmtId="0" fontId="16" fillId="0" borderId="9" xfId="0" applyFont="1" applyFill="1" applyBorder="1"/>
    <xf numFmtId="0" fontId="13" fillId="0" borderId="11" xfId="0" applyFont="1" applyFill="1" applyBorder="1"/>
    <xf numFmtId="165" fontId="13" fillId="0" borderId="10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5" fontId="13" fillId="0" borderId="21" xfId="0" applyNumberFormat="1" applyFont="1" applyFill="1" applyBorder="1"/>
    <xf numFmtId="0" fontId="7" fillId="4" borderId="3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36" xfId="0" applyBorder="1"/>
    <xf numFmtId="0" fontId="0" fillId="0" borderId="15" xfId="0" applyBorder="1"/>
    <xf numFmtId="0" fontId="0" fillId="0" borderId="14" xfId="0" applyBorder="1"/>
    <xf numFmtId="0" fontId="0" fillId="0" borderId="37" xfId="0" applyBorder="1"/>
    <xf numFmtId="0" fontId="5" fillId="5" borderId="0" xfId="0" applyFont="1" applyFill="1" applyBorder="1"/>
    <xf numFmtId="164" fontId="13" fillId="0" borderId="9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/>
    <xf numFmtId="0" fontId="2" fillId="0" borderId="38" xfId="0" applyFont="1" applyBorder="1"/>
    <xf numFmtId="0" fontId="16" fillId="0" borderId="6" xfId="0" applyFont="1" applyFill="1" applyBorder="1"/>
    <xf numFmtId="0" fontId="13" fillId="0" borderId="6" xfId="0" applyFont="1" applyFill="1" applyBorder="1"/>
    <xf numFmtId="0" fontId="0" fillId="0" borderId="39" xfId="0" applyBorder="1"/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top" wrapText="1"/>
    </xf>
    <xf numFmtId="0" fontId="11" fillId="3" borderId="2" xfId="0" applyFont="1" applyFill="1" applyBorder="1"/>
    <xf numFmtId="0" fontId="0" fillId="3" borderId="29" xfId="0" applyFill="1" applyBorder="1"/>
    <xf numFmtId="0" fontId="0" fillId="3" borderId="6" xfId="0" applyFill="1" applyBorder="1"/>
    <xf numFmtId="0" fontId="14" fillId="3" borderId="40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6" fillId="3" borderId="0" xfId="0" applyFont="1" applyFill="1" applyBorder="1"/>
    <xf numFmtId="0" fontId="17" fillId="3" borderId="19" xfId="0" applyFont="1" applyFill="1" applyBorder="1" applyAlignment="1"/>
    <xf numFmtId="0" fontId="17" fillId="3" borderId="5" xfId="0" applyFont="1" applyFill="1" applyBorder="1" applyAlignment="1"/>
    <xf numFmtId="0" fontId="0" fillId="3" borderId="42" xfId="0" applyFill="1" applyBorder="1"/>
    <xf numFmtId="0" fontId="17" fillId="3" borderId="43" xfId="0" applyFont="1" applyFill="1" applyBorder="1" applyAlignment="1">
      <alignment horizontal="center"/>
    </xf>
    <xf numFmtId="0" fontId="10" fillId="0" borderId="6" xfId="0" applyFont="1" applyFill="1" applyBorder="1"/>
    <xf numFmtId="0" fontId="18" fillId="0" borderId="6" xfId="0" applyFont="1" applyFill="1" applyBorder="1"/>
    <xf numFmtId="0" fontId="10" fillId="0" borderId="29" xfId="0" applyFont="1" applyFill="1" applyBorder="1"/>
    <xf numFmtId="0" fontId="17" fillId="3" borderId="4" xfId="0" applyFont="1" applyFill="1" applyBorder="1" applyAlignment="1"/>
    <xf numFmtId="0" fontId="19" fillId="0" borderId="14" xfId="0" applyFont="1" applyBorder="1"/>
    <xf numFmtId="0" fontId="19" fillId="0" borderId="44" xfId="0" applyFont="1" applyBorder="1"/>
    <xf numFmtId="0" fontId="19" fillId="0" borderId="45" xfId="0" applyFont="1" applyBorder="1"/>
    <xf numFmtId="0" fontId="19" fillId="0" borderId="15" xfId="0" applyFont="1" applyBorder="1"/>
    <xf numFmtId="0" fontId="19" fillId="0" borderId="46" xfId="0" applyFont="1" applyBorder="1"/>
    <xf numFmtId="164" fontId="13" fillId="4" borderId="8" xfId="0" applyNumberFormat="1" applyFont="1" applyFill="1" applyBorder="1"/>
    <xf numFmtId="164" fontId="13" fillId="0" borderId="21" xfId="0" applyNumberFormat="1" applyFont="1" applyFill="1" applyBorder="1"/>
    <xf numFmtId="164" fontId="13" fillId="0" borderId="21" xfId="0" applyNumberFormat="1" applyFont="1" applyBorder="1"/>
    <xf numFmtId="164" fontId="13" fillId="0" borderId="6" xfId="0" applyNumberFormat="1" applyFont="1" applyBorder="1"/>
    <xf numFmtId="164" fontId="13" fillId="0" borderId="28" xfId="0" applyNumberFormat="1" applyFont="1" applyFill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164" fontId="13" fillId="0" borderId="28" xfId="0" applyNumberFormat="1" applyFont="1" applyBorder="1"/>
    <xf numFmtId="164" fontId="13" fillId="0" borderId="47" xfId="0" applyNumberFormat="1" applyFont="1" applyBorder="1"/>
    <xf numFmtId="164" fontId="13" fillId="0" borderId="22" xfId="0" applyNumberFormat="1" applyFont="1" applyFill="1" applyBorder="1"/>
    <xf numFmtId="164" fontId="13" fillId="0" borderId="13" xfId="0" applyNumberFormat="1" applyFont="1" applyBorder="1"/>
    <xf numFmtId="164" fontId="13" fillId="0" borderId="12" xfId="0" applyNumberFormat="1" applyFont="1" applyBorder="1"/>
    <xf numFmtId="164" fontId="13" fillId="0" borderId="22" xfId="0" applyNumberFormat="1" applyFont="1" applyBorder="1"/>
    <xf numFmtId="0" fontId="13" fillId="0" borderId="13" xfId="0" applyFont="1" applyBorder="1"/>
    <xf numFmtId="0" fontId="13" fillId="0" borderId="7" xfId="0" applyFont="1" applyBorder="1"/>
    <xf numFmtId="0" fontId="13" fillId="0" borderId="6" xfId="0" applyFont="1" applyBorder="1"/>
    <xf numFmtId="0" fontId="13" fillId="0" borderId="21" xfId="0" applyFont="1" applyBorder="1"/>
    <xf numFmtId="165" fontId="13" fillId="0" borderId="9" xfId="0" applyNumberFormat="1" applyFont="1" applyBorder="1"/>
    <xf numFmtId="165" fontId="13" fillId="0" borderId="8" xfId="0" applyNumberFormat="1" applyFont="1" applyBorder="1"/>
    <xf numFmtId="165" fontId="13" fillId="0" borderId="21" xfId="0" applyNumberFormat="1" applyFont="1" applyBorder="1"/>
    <xf numFmtId="164" fontId="13" fillId="0" borderId="48" xfId="0" applyNumberFormat="1" applyFont="1" applyBorder="1"/>
    <xf numFmtId="0" fontId="13" fillId="0" borderId="47" xfId="0" applyFont="1" applyBorder="1"/>
    <xf numFmtId="164" fontId="13" fillId="0" borderId="21" xfId="0" applyNumberFormat="1" applyFont="1" applyFill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33" xfId="0" applyNumberFormat="1" applyFont="1" applyBorder="1"/>
    <xf numFmtId="164" fontId="13" fillId="0" borderId="13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22" xfId="0" applyFont="1" applyBorder="1"/>
    <xf numFmtId="0" fontId="13" fillId="0" borderId="0" xfId="0" applyFont="1" applyBorder="1"/>
    <xf numFmtId="0" fontId="13" fillId="0" borderId="21" xfId="0" applyFont="1" applyFill="1" applyBorder="1"/>
    <xf numFmtId="0" fontId="11" fillId="0" borderId="9" xfId="0" applyFont="1" applyBorder="1"/>
    <xf numFmtId="164" fontId="11" fillId="0" borderId="9" xfId="0" applyNumberFormat="1" applyFont="1" applyBorder="1"/>
    <xf numFmtId="0" fontId="11" fillId="0" borderId="8" xfId="0" applyFont="1" applyBorder="1"/>
    <xf numFmtId="0" fontId="11" fillId="0" borderId="31" xfId="0" applyFont="1" applyBorder="1"/>
    <xf numFmtId="0" fontId="13" fillId="0" borderId="2" xfId="0" applyFont="1" applyBorder="1"/>
    <xf numFmtId="164" fontId="13" fillId="0" borderId="31" xfId="0" applyNumberFormat="1" applyFont="1" applyBorder="1"/>
    <xf numFmtId="164" fontId="13" fillId="0" borderId="44" xfId="0" applyNumberFormat="1" applyFont="1" applyFill="1" applyBorder="1"/>
    <xf numFmtId="164" fontId="13" fillId="0" borderId="15" xfId="0" applyNumberFormat="1" applyFont="1" applyBorder="1"/>
    <xf numFmtId="164" fontId="13" fillId="0" borderId="14" xfId="0" applyNumberFormat="1" applyFont="1" applyBorder="1"/>
    <xf numFmtId="164" fontId="13" fillId="0" borderId="44" xfId="0" applyNumberFormat="1" applyFont="1" applyBorder="1"/>
    <xf numFmtId="0" fontId="13" fillId="0" borderId="46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21" xfId="0" applyFont="1" applyBorder="1"/>
    <xf numFmtId="0" fontId="0" fillId="0" borderId="29" xfId="0" applyFont="1" applyBorder="1"/>
    <xf numFmtId="0" fontId="0" fillId="0" borderId="6" xfId="0" applyFont="1" applyBorder="1"/>
    <xf numFmtId="164" fontId="13" fillId="0" borderId="40" xfId="0" applyNumberFormat="1" applyFont="1" applyBorder="1"/>
    <xf numFmtId="164" fontId="13" fillId="0" borderId="48" xfId="0" applyNumberFormat="1" applyFont="1" applyFill="1" applyBorder="1"/>
    <xf numFmtId="164" fontId="13" fillId="0" borderId="29" xfId="0" applyNumberFormat="1" applyFont="1" applyBorder="1"/>
    <xf numFmtId="164" fontId="4" fillId="0" borderId="21" xfId="0" applyNumberFormat="1" applyFont="1" applyBorder="1"/>
    <xf numFmtId="164" fontId="16" fillId="0" borderId="9" xfId="0" applyNumberFormat="1" applyFont="1" applyFill="1" applyBorder="1"/>
    <xf numFmtId="165" fontId="16" fillId="0" borderId="9" xfId="0" applyNumberFormat="1" applyFont="1" applyFill="1" applyBorder="1"/>
    <xf numFmtId="164" fontId="16" fillId="0" borderId="8" xfId="0" applyNumberFormat="1" applyFont="1" applyFill="1" applyBorder="1"/>
    <xf numFmtId="164" fontId="16" fillId="0" borderId="21" xfId="0" applyNumberFormat="1" applyFont="1" applyFill="1" applyBorder="1"/>
    <xf numFmtId="164" fontId="16" fillId="0" borderId="9" xfId="0" applyNumberFormat="1" applyFont="1" applyBorder="1"/>
    <xf numFmtId="164" fontId="16" fillId="0" borderId="8" xfId="0" applyNumberFormat="1" applyFont="1" applyBorder="1"/>
    <xf numFmtId="164" fontId="16" fillId="0" borderId="21" xfId="0" applyNumberFormat="1" applyFont="1" applyBorder="1"/>
    <xf numFmtId="164" fontId="16" fillId="0" borderId="6" xfId="0" applyNumberFormat="1" applyFont="1" applyBorder="1"/>
    <xf numFmtId="164" fontId="16" fillId="0" borderId="13" xfId="0" applyNumberFormat="1" applyFont="1" applyFill="1" applyBorder="1"/>
    <xf numFmtId="164" fontId="16" fillId="0" borderId="12" xfId="0" applyNumberFormat="1" applyFont="1" applyFill="1" applyBorder="1"/>
    <xf numFmtId="164" fontId="16" fillId="0" borderId="12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0" borderId="13" xfId="0" applyNumberFormat="1" applyFont="1" applyBorder="1"/>
    <xf numFmtId="164" fontId="16" fillId="0" borderId="12" xfId="0" applyNumberFormat="1" applyFont="1" applyBorder="1"/>
    <xf numFmtId="164" fontId="16" fillId="0" borderId="22" xfId="0" applyNumberFormat="1" applyFont="1" applyBorder="1" applyAlignment="1">
      <alignment horizontal="center"/>
    </xf>
    <xf numFmtId="164" fontId="16" fillId="0" borderId="7" xfId="0" applyNumberFormat="1" applyFont="1" applyBorder="1"/>
    <xf numFmtId="164" fontId="16" fillId="0" borderId="0" xfId="0" applyNumberFormat="1" applyFont="1" applyBorder="1"/>
    <xf numFmtId="164" fontId="16" fillId="0" borderId="2" xfId="0" applyNumberFormat="1" applyFont="1" applyFill="1" applyBorder="1"/>
    <xf numFmtId="165" fontId="16" fillId="0" borderId="1" xfId="0" applyNumberFormat="1" applyFont="1" applyFill="1" applyBorder="1"/>
    <xf numFmtId="164" fontId="16" fillId="0" borderId="29" xfId="0" applyNumberFormat="1" applyFont="1" applyBorder="1"/>
    <xf numFmtId="164" fontId="16" fillId="0" borderId="20" xfId="0" applyNumberFormat="1" applyFont="1" applyBorder="1"/>
    <xf numFmtId="164" fontId="16" fillId="0" borderId="1" xfId="0" applyNumberFormat="1" applyFont="1" applyBorder="1"/>
    <xf numFmtId="164" fontId="16" fillId="0" borderId="31" xfId="0" applyNumberFormat="1" applyFont="1" applyBorder="1"/>
    <xf numFmtId="164" fontId="16" fillId="0" borderId="38" xfId="0" applyNumberFormat="1" applyFont="1" applyBorder="1"/>
    <xf numFmtId="0" fontId="17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/>
    </xf>
    <xf numFmtId="0" fontId="11" fillId="3" borderId="1" xfId="0" applyFont="1" applyFill="1" applyBorder="1"/>
    <xf numFmtId="0" fontId="14" fillId="3" borderId="49" xfId="0" applyFont="1" applyFill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164" fontId="13" fillId="0" borderId="20" xfId="0" applyNumberFormat="1" applyFont="1" applyBorder="1"/>
    <xf numFmtId="0" fontId="0" fillId="0" borderId="20" xfId="0" applyFont="1" applyBorder="1"/>
    <xf numFmtId="165" fontId="13" fillId="0" borderId="20" xfId="0" applyNumberFormat="1" applyFont="1" applyBorder="1"/>
    <xf numFmtId="165" fontId="13" fillId="0" borderId="29" xfId="0" applyNumberFormat="1" applyFont="1" applyBorder="1"/>
    <xf numFmtId="164" fontId="13" fillId="4" borderId="9" xfId="0" applyNumberFormat="1" applyFont="1" applyFill="1" applyBorder="1"/>
    <xf numFmtId="164" fontId="13" fillId="0" borderId="27" xfId="0" applyNumberFormat="1" applyFont="1" applyBorder="1"/>
    <xf numFmtId="164" fontId="13" fillId="0" borderId="50" xfId="0" applyNumberFormat="1" applyFont="1" applyBorder="1"/>
    <xf numFmtId="164" fontId="13" fillId="0" borderId="51" xfId="0" applyNumberFormat="1" applyFont="1" applyBorder="1"/>
    <xf numFmtId="164" fontId="13" fillId="0" borderId="16" xfId="0" applyNumberFormat="1" applyFont="1" applyBorder="1"/>
    <xf numFmtId="164" fontId="13" fillId="0" borderId="41" xfId="0" applyNumberFormat="1" applyFont="1" applyBorder="1"/>
    <xf numFmtId="0" fontId="0" fillId="0" borderId="22" xfId="0" applyFont="1" applyBorder="1"/>
    <xf numFmtId="164" fontId="16" fillId="0" borderId="52" xfId="0" applyNumberFormat="1" applyFont="1" applyFill="1" applyBorder="1"/>
    <xf numFmtId="164" fontId="16" fillId="0" borderId="53" xfId="0" applyNumberFormat="1" applyFont="1" applyFill="1" applyBorder="1"/>
    <xf numFmtId="164" fontId="16" fillId="0" borderId="53" xfId="0" applyNumberFormat="1" applyFont="1" applyFill="1" applyBorder="1" applyAlignment="1">
      <alignment horizontal="center"/>
    </xf>
    <xf numFmtId="164" fontId="16" fillId="0" borderId="54" xfId="0" applyNumberFormat="1" applyFont="1" applyFill="1" applyBorder="1" applyAlignment="1">
      <alignment horizontal="center"/>
    </xf>
    <xf numFmtId="164" fontId="16" fillId="0" borderId="55" xfId="0" applyNumberFormat="1" applyFont="1" applyBorder="1"/>
    <xf numFmtId="164" fontId="16" fillId="0" borderId="53" xfId="0" applyNumberFormat="1" applyFont="1" applyBorder="1"/>
    <xf numFmtId="164" fontId="16" fillId="0" borderId="52" xfId="0" applyNumberFormat="1" applyFont="1" applyBorder="1"/>
    <xf numFmtId="164" fontId="16" fillId="0" borderId="56" xfId="0" applyNumberFormat="1" applyFont="1" applyBorder="1" applyAlignment="1">
      <alignment horizontal="center"/>
    </xf>
    <xf numFmtId="164" fontId="16" fillId="0" borderId="17" xfId="0" applyNumberFormat="1" applyFont="1" applyBorder="1"/>
    <xf numFmtId="164" fontId="16" fillId="0" borderId="54" xfId="0" applyNumberFormat="1" applyFont="1" applyBorder="1"/>
    <xf numFmtId="0" fontId="11" fillId="0" borderId="20" xfId="0" applyFont="1" applyBorder="1"/>
    <xf numFmtId="164" fontId="11" fillId="0" borderId="8" xfId="0" applyNumberFormat="1" applyFont="1" applyBorder="1"/>
    <xf numFmtId="0" fontId="11" fillId="0" borderId="29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17" fillId="0" borderId="6" xfId="0" applyFont="1" applyFill="1" applyBorder="1"/>
    <xf numFmtId="0" fontId="0" fillId="0" borderId="44" xfId="0" applyFont="1" applyBorder="1"/>
    <xf numFmtId="0" fontId="11" fillId="0" borderId="6" xfId="0" applyFont="1" applyFill="1" applyBorder="1"/>
    <xf numFmtId="0" fontId="0" fillId="0" borderId="60" xfId="0" applyFont="1" applyBorder="1"/>
    <xf numFmtId="0" fontId="0" fillId="0" borderId="61" xfId="0" applyFont="1" applyBorder="1"/>
    <xf numFmtId="0" fontId="6" fillId="3" borderId="42" xfId="0" applyFont="1" applyFill="1" applyBorder="1"/>
    <xf numFmtId="0" fontId="14" fillId="3" borderId="47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0" fillId="0" borderId="43" xfId="0" applyBorder="1"/>
    <xf numFmtId="0" fontId="18" fillId="0" borderId="6" xfId="0" applyFont="1" applyBorder="1"/>
    <xf numFmtId="164" fontId="0" fillId="0" borderId="20" xfId="0" applyNumberFormat="1" applyBorder="1"/>
    <xf numFmtId="164" fontId="0" fillId="0" borderId="8" xfId="0" applyNumberFormat="1" applyBorder="1"/>
    <xf numFmtId="164" fontId="0" fillId="0" borderId="21" xfId="0" applyNumberFormat="1" applyBorder="1"/>
    <xf numFmtId="164" fontId="0" fillId="0" borderId="0" xfId="0" applyNumberFormat="1"/>
    <xf numFmtId="164" fontId="0" fillId="0" borderId="29" xfId="0" applyNumberFormat="1" applyBorder="1"/>
    <xf numFmtId="0" fontId="16" fillId="0" borderId="6" xfId="0" applyFont="1" applyBorder="1"/>
    <xf numFmtId="0" fontId="0" fillId="0" borderId="20" xfId="0" applyBorder="1"/>
    <xf numFmtId="0" fontId="0" fillId="0" borderId="8" xfId="0" applyBorder="1"/>
    <xf numFmtId="0" fontId="0" fillId="0" borderId="21" xfId="0" applyBorder="1"/>
    <xf numFmtId="164" fontId="13" fillId="0" borderId="9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4" borderId="29" xfId="0" applyNumberFormat="1" applyFont="1" applyFill="1" applyBorder="1"/>
    <xf numFmtId="164" fontId="13" fillId="4" borderId="21" xfId="0" applyNumberFormat="1" applyFont="1" applyFill="1" applyBorder="1"/>
    <xf numFmtId="164" fontId="13" fillId="4" borderId="11" xfId="0" applyNumberFormat="1" applyFont="1" applyFill="1" applyBorder="1"/>
    <xf numFmtId="164" fontId="13" fillId="4" borderId="28" xfId="0" applyNumberFormat="1" applyFont="1" applyFill="1" applyBorder="1"/>
    <xf numFmtId="164" fontId="13" fillId="4" borderId="20" xfId="0" applyNumberFormat="1" applyFont="1" applyFill="1" applyBorder="1"/>
    <xf numFmtId="164" fontId="13" fillId="4" borderId="27" xfId="0" applyNumberFormat="1" applyFont="1" applyFill="1" applyBorder="1"/>
    <xf numFmtId="164" fontId="13" fillId="4" borderId="6" xfId="0" applyNumberFormat="1" applyFont="1" applyFill="1" applyBorder="1"/>
    <xf numFmtId="164" fontId="13" fillId="4" borderId="33" xfId="0" applyNumberFormat="1" applyFont="1" applyFill="1" applyBorder="1"/>
    <xf numFmtId="164" fontId="13" fillId="4" borderId="50" xfId="0" applyNumberFormat="1" applyFont="1" applyFill="1" applyBorder="1"/>
    <xf numFmtId="164" fontId="13" fillId="4" borderId="48" xfId="0" applyNumberFormat="1" applyFont="1" applyFill="1" applyBorder="1"/>
    <xf numFmtId="164" fontId="13" fillId="4" borderId="51" xfId="0" applyNumberFormat="1" applyFont="1" applyFill="1" applyBorder="1"/>
    <xf numFmtId="0" fontId="7" fillId="4" borderId="9" xfId="0" applyFont="1" applyFill="1" applyBorder="1"/>
    <xf numFmtId="0" fontId="7" fillId="4" borderId="29" xfId="0" applyFont="1" applyFill="1" applyBorder="1"/>
    <xf numFmtId="0" fontId="7" fillId="4" borderId="6" xfId="0" applyFont="1" applyFill="1" applyBorder="1"/>
    <xf numFmtId="165" fontId="13" fillId="4" borderId="8" xfId="0" applyNumberFormat="1" applyFont="1" applyFill="1" applyBorder="1"/>
    <xf numFmtId="165" fontId="13" fillId="4" borderId="21" xfId="0" applyNumberFormat="1" applyFont="1" applyFill="1" applyBorder="1"/>
    <xf numFmtId="165" fontId="13" fillId="4" borderId="9" xfId="0" applyNumberFormat="1" applyFont="1" applyFill="1" applyBorder="1"/>
    <xf numFmtId="164" fontId="13" fillId="0" borderId="27" xfId="0" applyNumberFormat="1" applyFont="1" applyBorder="1" applyAlignment="1">
      <alignment horizontal="center"/>
    </xf>
    <xf numFmtId="165" fontId="13" fillId="0" borderId="11" xfId="0" applyNumberFormat="1" applyFont="1" applyBorder="1"/>
    <xf numFmtId="164" fontId="13" fillId="0" borderId="11" xfId="0" applyNumberFormat="1" applyFont="1" applyBorder="1" applyAlignment="1">
      <alignment horizontal="center"/>
    </xf>
    <xf numFmtId="164" fontId="13" fillId="4" borderId="47" xfId="0" applyNumberFormat="1" applyFont="1" applyFill="1" applyBorder="1"/>
    <xf numFmtId="165" fontId="13" fillId="0" borderId="33" xfId="0" applyNumberFormat="1" applyFont="1" applyBorder="1"/>
    <xf numFmtId="164" fontId="13" fillId="4" borderId="63" xfId="0" applyNumberFormat="1" applyFont="1" applyFill="1" applyBorder="1"/>
    <xf numFmtId="164" fontId="13" fillId="4" borderId="64" xfId="0" applyNumberFormat="1" applyFont="1" applyFill="1" applyBorder="1"/>
    <xf numFmtId="0" fontId="7" fillId="4" borderId="8" xfId="0" applyFont="1" applyFill="1" applyBorder="1"/>
    <xf numFmtId="0" fontId="16" fillId="4" borderId="6" xfId="0" applyFont="1" applyFill="1" applyBorder="1"/>
    <xf numFmtId="165" fontId="13" fillId="4" borderId="29" xfId="0" applyNumberFormat="1" applyFont="1" applyFill="1" applyBorder="1"/>
    <xf numFmtId="0" fontId="7" fillId="4" borderId="0" xfId="0" applyFont="1" applyFill="1"/>
    <xf numFmtId="165" fontId="13" fillId="0" borderId="10" xfId="0" applyNumberFormat="1" applyFont="1" applyBorder="1"/>
    <xf numFmtId="0" fontId="13" fillId="4" borderId="8" xfId="0" applyFont="1" applyFill="1" applyBorder="1"/>
    <xf numFmtId="0" fontId="13" fillId="4" borderId="29" xfId="0" applyFont="1" applyFill="1" applyBorder="1"/>
    <xf numFmtId="0" fontId="11" fillId="4" borderId="8" xfId="0" applyFont="1" applyFill="1" applyBorder="1"/>
    <xf numFmtId="164" fontId="11" fillId="4" borderId="9" xfId="0" applyNumberFormat="1" applyFont="1" applyFill="1" applyBorder="1"/>
    <xf numFmtId="0" fontId="11" fillId="4" borderId="21" xfId="0" applyFont="1" applyFill="1" applyBorder="1"/>
    <xf numFmtId="164" fontId="11" fillId="4" borderId="8" xfId="0" applyNumberFormat="1" applyFont="1" applyFill="1" applyBorder="1"/>
    <xf numFmtId="164" fontId="13" fillId="4" borderId="9" xfId="0" applyNumberFormat="1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center"/>
    </xf>
    <xf numFmtId="164" fontId="13" fillId="4" borderId="27" xfId="0" applyNumberFormat="1" applyFont="1" applyFill="1" applyBorder="1" applyAlignment="1">
      <alignment horizontal="center"/>
    </xf>
    <xf numFmtId="164" fontId="13" fillId="4" borderId="11" xfId="0" applyNumberFormat="1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165" fontId="13" fillId="4" borderId="11" xfId="0" applyNumberFormat="1" applyFont="1" applyFill="1" applyBorder="1"/>
    <xf numFmtId="165" fontId="13" fillId="4" borderId="63" xfId="0" applyNumberFormat="1" applyFont="1" applyFill="1" applyBorder="1"/>
    <xf numFmtId="0" fontId="13" fillId="4" borderId="20" xfId="0" applyFont="1" applyFill="1" applyBorder="1"/>
    <xf numFmtId="0" fontId="13" fillId="4" borderId="21" xfId="0" applyFont="1" applyFill="1" applyBorder="1"/>
    <xf numFmtId="0" fontId="11" fillId="4" borderId="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13" fillId="4" borderId="6" xfId="0" applyFont="1" applyFill="1" applyBorder="1"/>
    <xf numFmtId="164" fontId="13" fillId="4" borderId="10" xfId="0" applyNumberFormat="1" applyFont="1" applyFill="1" applyBorder="1"/>
    <xf numFmtId="164" fontId="13" fillId="4" borderId="40" xfId="0" applyNumberFormat="1" applyFont="1" applyFill="1" applyBorder="1"/>
    <xf numFmtId="164" fontId="13" fillId="4" borderId="30" xfId="0" applyNumberFormat="1" applyFont="1" applyFill="1" applyBorder="1"/>
    <xf numFmtId="164" fontId="13" fillId="4" borderId="65" xfId="0" applyNumberFormat="1" applyFont="1" applyFill="1" applyBorder="1"/>
    <xf numFmtId="164" fontId="13" fillId="4" borderId="49" xfId="0" applyNumberFormat="1" applyFont="1" applyFill="1" applyBorder="1"/>
    <xf numFmtId="164" fontId="13" fillId="4" borderId="62" xfId="0" applyNumberFormat="1" applyFont="1" applyFill="1" applyBorder="1"/>
    <xf numFmtId="164" fontId="13" fillId="4" borderId="66" xfId="0" applyNumberFormat="1" applyFont="1" applyFill="1" applyBorder="1"/>
    <xf numFmtId="164" fontId="16" fillId="4" borderId="8" xfId="0" applyNumberFormat="1" applyFont="1" applyFill="1" applyBorder="1"/>
    <xf numFmtId="0" fontId="0" fillId="4" borderId="0" xfId="0" applyFont="1" applyFill="1"/>
    <xf numFmtId="0" fontId="0" fillId="4" borderId="37" xfId="0" applyFont="1" applyFill="1" applyBorder="1"/>
    <xf numFmtId="165" fontId="13" fillId="4" borderId="10" xfId="0" applyNumberFormat="1" applyFont="1" applyFill="1" applyBorder="1"/>
    <xf numFmtId="0" fontId="6" fillId="3" borderId="5" xfId="0" applyFont="1" applyFill="1" applyBorder="1"/>
    <xf numFmtId="0" fontId="10" fillId="3" borderId="19" xfId="0" applyFont="1" applyFill="1" applyBorder="1"/>
    <xf numFmtId="0" fontId="14" fillId="3" borderId="2" xfId="0" applyFont="1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top"/>
    </xf>
    <xf numFmtId="0" fontId="14" fillId="3" borderId="66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7" fillId="4" borderId="6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164" fontId="4" fillId="4" borderId="9" xfId="0" applyNumberFormat="1" applyFont="1" applyFill="1" applyBorder="1"/>
    <xf numFmtId="164" fontId="4" fillId="4" borderId="8" xfId="0" applyNumberFormat="1" applyFont="1" applyFill="1" applyBorder="1"/>
    <xf numFmtId="164" fontId="4" fillId="4" borderId="29" xfId="0" applyNumberFormat="1" applyFont="1" applyFill="1" applyBorder="1"/>
    <xf numFmtId="165" fontId="4" fillId="4" borderId="8" xfId="0" applyNumberFormat="1" applyFont="1" applyFill="1" applyBorder="1"/>
    <xf numFmtId="165" fontId="4" fillId="4" borderId="9" xfId="0" applyNumberFormat="1" applyFont="1" applyFill="1" applyBorder="1"/>
    <xf numFmtId="165" fontId="4" fillId="4" borderId="29" xfId="0" applyNumberFormat="1" applyFont="1" applyFill="1" applyBorder="1"/>
    <xf numFmtId="0" fontId="13" fillId="4" borderId="9" xfId="0" applyFont="1" applyFill="1" applyBorder="1"/>
    <xf numFmtId="164" fontId="7" fillId="4" borderId="8" xfId="0" applyNumberFormat="1" applyFont="1" applyFill="1" applyBorder="1"/>
    <xf numFmtId="164" fontId="13" fillId="4" borderId="10" xfId="0" applyNumberFormat="1" applyFont="1" applyFill="1" applyBorder="1" applyAlignment="1">
      <alignment horizontal="center"/>
    </xf>
    <xf numFmtId="0" fontId="11" fillId="4" borderId="20" xfId="0" applyFont="1" applyFill="1" applyBorder="1"/>
    <xf numFmtId="0" fontId="11" fillId="4" borderId="0" xfId="0" applyFont="1" applyFill="1"/>
    <xf numFmtId="0" fontId="11" fillId="4" borderId="29" xfId="0" applyFont="1" applyFill="1" applyBorder="1"/>
    <xf numFmtId="164" fontId="13" fillId="4" borderId="9" xfId="0" quotePrefix="1" applyNumberFormat="1" applyFont="1" applyFill="1" applyBorder="1"/>
    <xf numFmtId="164" fontId="13" fillId="4" borderId="0" xfId="0" applyNumberFormat="1" applyFont="1" applyFill="1" applyBorder="1"/>
    <xf numFmtId="164" fontId="13" fillId="4" borderId="16" xfId="0" applyNumberFormat="1" applyFont="1" applyFill="1" applyBorder="1"/>
    <xf numFmtId="0" fontId="17" fillId="0" borderId="6" xfId="0" applyFont="1" applyBorder="1"/>
    <xf numFmtId="164" fontId="16" fillId="4" borderId="17" xfId="0" applyNumberFormat="1" applyFont="1" applyFill="1" applyBorder="1"/>
    <xf numFmtId="164" fontId="16" fillId="4" borderId="1" xfId="0" applyNumberFormat="1" applyFont="1" applyFill="1" applyBorder="1"/>
    <xf numFmtId="164" fontId="16" fillId="4" borderId="31" xfId="0" applyNumberFormat="1" applyFont="1" applyFill="1" applyBorder="1"/>
    <xf numFmtId="164" fontId="16" fillId="4" borderId="20" xfId="0" applyNumberFormat="1" applyFont="1" applyFill="1" applyBorder="1"/>
    <xf numFmtId="0" fontId="20" fillId="0" borderId="6" xfId="0" applyFont="1" applyBorder="1"/>
    <xf numFmtId="164" fontId="4" fillId="4" borderId="20" xfId="0" applyNumberFormat="1" applyFont="1" applyFill="1" applyBorder="1"/>
    <xf numFmtId="165" fontId="13" fillId="4" borderId="11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11" fillId="0" borderId="6" xfId="0" applyFont="1" applyBorder="1"/>
    <xf numFmtId="164" fontId="13" fillId="4" borderId="13" xfId="0" applyNumberFormat="1" applyFont="1" applyFill="1" applyBorder="1"/>
    <xf numFmtId="165" fontId="13" fillId="4" borderId="13" xfId="0" applyNumberFormat="1" applyFont="1" applyFill="1" applyBorder="1"/>
    <xf numFmtId="164" fontId="13" fillId="4" borderId="12" xfId="0" applyNumberFormat="1" applyFont="1" applyFill="1" applyBorder="1"/>
    <xf numFmtId="164" fontId="13" fillId="4" borderId="41" xfId="0" applyNumberFormat="1" applyFont="1" applyFill="1" applyBorder="1"/>
    <xf numFmtId="0" fontId="7" fillId="4" borderId="16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41" xfId="0" applyFont="1" applyFill="1" applyBorder="1"/>
    <xf numFmtId="0" fontId="7" fillId="4" borderId="7" xfId="0" applyFont="1" applyFill="1" applyBorder="1"/>
    <xf numFmtId="164" fontId="16" fillId="4" borderId="9" xfId="0" applyNumberFormat="1" applyFont="1" applyFill="1" applyBorder="1"/>
    <xf numFmtId="165" fontId="16" fillId="4" borderId="9" xfId="0" applyNumberFormat="1" applyFont="1" applyFill="1" applyBorder="1"/>
    <xf numFmtId="164" fontId="16" fillId="4" borderId="29" xfId="0" applyNumberFormat="1" applyFont="1" applyFill="1" applyBorder="1"/>
    <xf numFmtId="164" fontId="16" fillId="4" borderId="50" xfId="0" applyNumberFormat="1" applyFont="1" applyFill="1" applyBorder="1"/>
    <xf numFmtId="0" fontId="13" fillId="4" borderId="13" xfId="0" applyFont="1" applyFill="1" applyBorder="1"/>
    <xf numFmtId="0" fontId="13" fillId="4" borderId="12" xfId="0" applyFont="1" applyFill="1" applyBorder="1"/>
    <xf numFmtId="0" fontId="13" fillId="4" borderId="41" xfId="0" applyFont="1" applyFill="1" applyBorder="1"/>
    <xf numFmtId="0" fontId="16" fillId="4" borderId="8" xfId="0" applyFont="1" applyFill="1" applyBorder="1"/>
    <xf numFmtId="164" fontId="16" fillId="4" borderId="63" xfId="0" applyNumberFormat="1" applyFont="1" applyFill="1" applyBorder="1"/>
    <xf numFmtId="164" fontId="16" fillId="4" borderId="51" xfId="0" applyNumberFormat="1" applyFont="1" applyFill="1" applyBorder="1"/>
    <xf numFmtId="0" fontId="10" fillId="6" borderId="46" xfId="0" applyFont="1" applyFill="1" applyBorder="1"/>
    <xf numFmtId="41" fontId="13" fillId="4" borderId="9" xfId="0" applyNumberFormat="1" applyFont="1" applyFill="1" applyBorder="1"/>
    <xf numFmtId="164" fontId="16" fillId="4" borderId="6" xfId="0" applyNumberFormat="1" applyFont="1" applyFill="1" applyBorder="1"/>
    <xf numFmtId="164" fontId="16" fillId="4" borderId="9" xfId="0" applyNumberFormat="1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/>
    </xf>
    <xf numFmtId="164" fontId="16" fillId="4" borderId="29" xfId="0" applyNumberFormat="1" applyFont="1" applyFill="1" applyBorder="1" applyAlignment="1">
      <alignment horizontal="center"/>
    </xf>
    <xf numFmtId="164" fontId="16" fillId="4" borderId="20" xfId="0" applyNumberFormat="1" applyFont="1" applyFill="1" applyBorder="1" applyAlignment="1">
      <alignment horizontal="center"/>
    </xf>
    <xf numFmtId="164" fontId="16" fillId="4" borderId="9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center" vertical="center"/>
    </xf>
    <xf numFmtId="164" fontId="16" fillId="4" borderId="29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/>
    <xf numFmtId="0" fontId="0" fillId="4" borderId="0" xfId="0" applyFill="1"/>
    <xf numFmtId="0" fontId="16" fillId="4" borderId="9" xfId="0" applyFont="1" applyFill="1" applyBorder="1"/>
    <xf numFmtId="0" fontId="0" fillId="4" borderId="20" xfId="0" applyFont="1" applyFill="1" applyBorder="1"/>
    <xf numFmtId="0" fontId="0" fillId="4" borderId="8" xfId="0" applyFont="1" applyFill="1" applyBorder="1"/>
    <xf numFmtId="0" fontId="0" fillId="4" borderId="21" xfId="0" applyFont="1" applyFill="1" applyBorder="1"/>
    <xf numFmtId="0" fontId="0" fillId="4" borderId="6" xfId="0" applyFont="1" applyFill="1" applyBorder="1"/>
    <xf numFmtId="164" fontId="16" fillId="6" borderId="15" xfId="0" applyNumberFormat="1" applyFont="1" applyFill="1" applyBorder="1"/>
    <xf numFmtId="0" fontId="16" fillId="6" borderId="15" xfId="0" applyFont="1" applyFill="1" applyBorder="1"/>
    <xf numFmtId="164" fontId="16" fillId="6" borderId="14" xfId="0" applyNumberFormat="1" applyFont="1" applyFill="1" applyBorder="1"/>
    <xf numFmtId="164" fontId="16" fillId="6" borderId="44" xfId="0" applyNumberFormat="1" applyFont="1" applyFill="1" applyBorder="1"/>
    <xf numFmtId="164" fontId="16" fillId="6" borderId="39" xfId="0" applyNumberFormat="1" applyFont="1" applyFill="1" applyBorder="1"/>
    <xf numFmtId="164" fontId="16" fillId="6" borderId="45" xfId="0" applyNumberFormat="1" applyFont="1" applyFill="1" applyBorder="1"/>
    <xf numFmtId="164" fontId="16" fillId="6" borderId="46" xfId="0" applyNumberFormat="1" applyFont="1" applyFill="1" applyBorder="1"/>
    <xf numFmtId="0" fontId="17" fillId="4" borderId="46" xfId="0" applyFont="1" applyFill="1" applyBorder="1"/>
    <xf numFmtId="164" fontId="16" fillId="4" borderId="15" xfId="0" applyNumberFormat="1" applyFont="1" applyFill="1" applyBorder="1"/>
    <xf numFmtId="164" fontId="16" fillId="4" borderId="14" xfId="0" applyNumberFormat="1" applyFont="1" applyFill="1" applyBorder="1"/>
    <xf numFmtId="164" fontId="16" fillId="4" borderId="44" xfId="0" applyNumberFormat="1" applyFont="1" applyFill="1" applyBorder="1"/>
    <xf numFmtId="0" fontId="17" fillId="5" borderId="46" xfId="0" applyFont="1" applyFill="1" applyBorder="1"/>
    <xf numFmtId="164" fontId="16" fillId="5" borderId="15" xfId="0" applyNumberFormat="1" applyFont="1" applyFill="1" applyBorder="1"/>
    <xf numFmtId="164" fontId="16" fillId="5" borderId="14" xfId="0" applyNumberFormat="1" applyFont="1" applyFill="1" applyBorder="1"/>
    <xf numFmtId="164" fontId="16" fillId="5" borderId="45" xfId="0" applyNumberFormat="1" applyFont="1" applyFill="1" applyBorder="1"/>
    <xf numFmtId="164" fontId="16" fillId="5" borderId="44" xfId="0" applyNumberFormat="1" applyFont="1" applyFill="1" applyBorder="1"/>
    <xf numFmtId="164" fontId="16" fillId="5" borderId="68" xfId="0" applyNumberFormat="1" applyFont="1" applyFill="1" applyBorder="1"/>
    <xf numFmtId="164" fontId="16" fillId="5" borderId="46" xfId="0" applyNumberFormat="1" applyFont="1" applyFill="1" applyBorder="1"/>
    <xf numFmtId="164" fontId="16" fillId="5" borderId="36" xfId="0" applyNumberFormat="1" applyFont="1" applyFill="1" applyBorder="1"/>
    <xf numFmtId="164" fontId="13" fillId="4" borderId="69" xfId="0" applyNumberFormat="1" applyFont="1" applyFill="1" applyBorder="1"/>
    <xf numFmtId="164" fontId="13" fillId="4" borderId="70" xfId="0" applyNumberFormat="1" applyFont="1" applyFill="1" applyBorder="1"/>
    <xf numFmtId="164" fontId="13" fillId="4" borderId="71" xfId="0" applyNumberFormat="1" applyFont="1" applyFill="1" applyBorder="1"/>
    <xf numFmtId="0" fontId="7" fillId="4" borderId="69" xfId="0" applyFont="1" applyFill="1" applyBorder="1"/>
    <xf numFmtId="0" fontId="7" fillId="4" borderId="70" xfId="0" applyFont="1" applyFill="1" applyBorder="1"/>
    <xf numFmtId="0" fontId="7" fillId="4" borderId="72" xfId="0" applyFont="1" applyFill="1" applyBorder="1"/>
    <xf numFmtId="0" fontId="7" fillId="4" borderId="73" xfId="0" applyFont="1" applyFill="1" applyBorder="1"/>
    <xf numFmtId="0" fontId="7" fillId="4" borderId="74" xfId="0" applyFont="1" applyFill="1" applyBorder="1"/>
    <xf numFmtId="0" fontId="7" fillId="4" borderId="71" xfId="0" applyFont="1" applyFill="1" applyBorder="1"/>
    <xf numFmtId="0" fontId="7" fillId="4" borderId="75" xfId="0" applyFont="1" applyFill="1" applyBorder="1"/>
    <xf numFmtId="0" fontId="17" fillId="0" borderId="47" xfId="0" applyFont="1" applyBorder="1"/>
    <xf numFmtId="164" fontId="16" fillId="4" borderId="23" xfId="0" applyNumberFormat="1" applyFont="1" applyFill="1" applyBorder="1"/>
    <xf numFmtId="164" fontId="16" fillId="4" borderId="76" xfId="0" applyNumberFormat="1" applyFont="1" applyFill="1" applyBorder="1"/>
    <xf numFmtId="164" fontId="16" fillId="4" borderId="24" xfId="0" applyNumberFormat="1" applyFont="1" applyFill="1" applyBorder="1"/>
    <xf numFmtId="164" fontId="16" fillId="4" borderId="77" xfId="0" applyNumberFormat="1" applyFont="1" applyFill="1" applyBorder="1"/>
    <xf numFmtId="0" fontId="0" fillId="0" borderId="51" xfId="0" applyBorder="1"/>
    <xf numFmtId="0" fontId="0" fillId="4" borderId="50" xfId="0" applyFill="1" applyBorder="1"/>
    <xf numFmtId="0" fontId="0" fillId="4" borderId="33" xfId="0" applyFill="1" applyBorder="1"/>
    <xf numFmtId="0" fontId="7" fillId="4" borderId="33" xfId="0" applyFont="1" applyFill="1" applyBorder="1"/>
    <xf numFmtId="0" fontId="7" fillId="4" borderId="48" xfId="0" applyFont="1" applyFill="1" applyBorder="1"/>
    <xf numFmtId="0" fontId="4" fillId="0" borderId="8" xfId="0" applyFont="1" applyBorder="1"/>
    <xf numFmtId="0" fontId="13" fillId="0" borderId="75" xfId="0" applyFont="1" applyBorder="1"/>
    <xf numFmtId="0" fontId="13" fillId="0" borderId="72" xfId="0" applyFont="1" applyBorder="1"/>
    <xf numFmtId="0" fontId="13" fillId="0" borderId="70" xfId="0" applyFont="1" applyBorder="1"/>
    <xf numFmtId="0" fontId="13" fillId="0" borderId="78" xfId="0" applyFont="1" applyBorder="1"/>
    <xf numFmtId="0" fontId="4" fillId="0" borderId="72" xfId="0" applyFont="1" applyBorder="1"/>
    <xf numFmtId="164" fontId="4" fillId="0" borderId="70" xfId="0" applyNumberFormat="1" applyFont="1" applyBorder="1"/>
    <xf numFmtId="0" fontId="4" fillId="0" borderId="74" xfId="0" applyFont="1" applyBorder="1"/>
    <xf numFmtId="0" fontId="4" fillId="0" borderId="73" xfId="0" applyFont="1" applyBorder="1"/>
    <xf numFmtId="0" fontId="4" fillId="0" borderId="78" xfId="0" applyFont="1" applyBorder="1"/>
    <xf numFmtId="0" fontId="4" fillId="0" borderId="75" xfId="0" applyFont="1" applyBorder="1"/>
    <xf numFmtId="165" fontId="0" fillId="0" borderId="0" xfId="0" applyNumberFormat="1"/>
    <xf numFmtId="0" fontId="21" fillId="0" borderId="0" xfId="0" applyFont="1"/>
    <xf numFmtId="165" fontId="21" fillId="0" borderId="0" xfId="0" applyNumberFormat="1" applyFont="1"/>
    <xf numFmtId="164" fontId="22" fillId="5" borderId="36" xfId="0" applyNumberFormat="1" applyFont="1" applyFill="1" applyBorder="1" applyAlignment="1">
      <alignment vertical="center"/>
    </xf>
    <xf numFmtId="164" fontId="23" fillId="5" borderId="0" xfId="0" applyNumberFormat="1" applyFont="1" applyFill="1"/>
    <xf numFmtId="0" fontId="22" fillId="5" borderId="0" xfId="0" applyFont="1" applyFill="1" applyAlignment="1">
      <alignment vertical="center"/>
    </xf>
    <xf numFmtId="164" fontId="24" fillId="4" borderId="0" xfId="0" applyNumberFormat="1" applyFont="1" applyFill="1"/>
    <xf numFmtId="164" fontId="23" fillId="4" borderId="0" xfId="0" applyNumberFormat="1" applyFont="1" applyFill="1"/>
    <xf numFmtId="0" fontId="23" fillId="0" borderId="0" xfId="0" applyFont="1"/>
    <xf numFmtId="164" fontId="23" fillId="4" borderId="3" xfId="0" applyNumberFormat="1" applyFont="1" applyFill="1" applyBorder="1"/>
    <xf numFmtId="164" fontId="23" fillId="4" borderId="36" xfId="0" applyNumberFormat="1" applyFont="1" applyFill="1" applyBorder="1"/>
    <xf numFmtId="0" fontId="23" fillId="4" borderId="0" xfId="0" applyFont="1" applyFill="1"/>
    <xf numFmtId="164" fontId="24" fillId="4" borderId="0" xfId="0" applyNumberFormat="1" applyFont="1" applyFill="1" applyAlignment="1">
      <alignment vertical="center"/>
    </xf>
    <xf numFmtId="164" fontId="23" fillId="4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0" applyNumberFormat="1" applyFont="1"/>
    <xf numFmtId="164" fontId="23" fillId="0" borderId="0" xfId="0" applyNumberFormat="1" applyFont="1"/>
    <xf numFmtId="0" fontId="22" fillId="0" borderId="0" xfId="0" applyFont="1"/>
    <xf numFmtId="0" fontId="24" fillId="0" borderId="0" xfId="0" applyFont="1"/>
    <xf numFmtId="164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23" fillId="0" borderId="3" xfId="0" applyNumberFormat="1" applyFont="1" applyBorder="1"/>
    <xf numFmtId="164" fontId="23" fillId="0" borderId="36" xfId="0" applyNumberFormat="1" applyFont="1" applyBorder="1"/>
    <xf numFmtId="0" fontId="25" fillId="5" borderId="0" xfId="0" applyFont="1" applyFill="1"/>
    <xf numFmtId="0" fontId="6" fillId="5" borderId="0" xfId="0" applyFont="1" applyFill="1"/>
    <xf numFmtId="0" fontId="9" fillId="5" borderId="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1" fillId="0" borderId="0" xfId="0" applyFont="1"/>
    <xf numFmtId="164" fontId="22" fillId="5" borderId="36" xfId="0" applyNumberFormat="1" applyFont="1" applyFill="1" applyBorder="1"/>
    <xf numFmtId="0" fontId="22" fillId="5" borderId="0" xfId="0" applyFont="1" applyFill="1"/>
    <xf numFmtId="164" fontId="26" fillId="0" borderId="0" xfId="0" applyNumberFormat="1" applyFont="1"/>
    <xf numFmtId="0" fontId="26" fillId="0" borderId="0" xfId="0" applyFont="1"/>
    <xf numFmtId="0" fontId="23" fillId="0" borderId="0" xfId="0" quotePrefix="1" applyFont="1"/>
    <xf numFmtId="164" fontId="28" fillId="0" borderId="0" xfId="0" applyNumberFormat="1" applyFont="1"/>
    <xf numFmtId="0" fontId="24" fillId="4" borderId="0" xfId="0" applyFont="1" applyFill="1"/>
    <xf numFmtId="0" fontId="23" fillId="4" borderId="0" xfId="0" applyFont="1" applyFill="1" applyAlignment="1">
      <alignment vertical="center"/>
    </xf>
    <xf numFmtId="165" fontId="23" fillId="4" borderId="0" xfId="0" applyNumberFormat="1" applyFont="1" applyFill="1"/>
    <xf numFmtId="0" fontId="29" fillId="0" borderId="0" xfId="0" applyFont="1"/>
    <xf numFmtId="0" fontId="30" fillId="0" borderId="0" xfId="0" applyFont="1"/>
    <xf numFmtId="0" fontId="25" fillId="4" borderId="0" xfId="0" applyFont="1" applyFill="1"/>
    <xf numFmtId="0" fontId="0" fillId="5" borderId="0" xfId="0" applyFill="1"/>
    <xf numFmtId="0" fontId="3" fillId="5" borderId="0" xfId="0" applyFont="1" applyFill="1"/>
    <xf numFmtId="0" fontId="31" fillId="0" borderId="0" xfId="0" applyFont="1"/>
    <xf numFmtId="0" fontId="23" fillId="5" borderId="0" xfId="0" applyFont="1" applyFill="1"/>
    <xf numFmtId="0" fontId="31" fillId="0" borderId="3" xfId="0" applyFont="1" applyBorder="1"/>
    <xf numFmtId="0" fontId="23" fillId="0" borderId="3" xfId="0" applyFont="1" applyBorder="1"/>
    <xf numFmtId="0" fontId="23" fillId="4" borderId="3" xfId="0" applyFont="1" applyFill="1" applyBorder="1"/>
    <xf numFmtId="165" fontId="23" fillId="0" borderId="0" xfId="0" applyNumberFormat="1" applyFont="1"/>
    <xf numFmtId="0" fontId="23" fillId="0" borderId="0" xfId="0" quotePrefix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0" xfId="1" applyNumberFormat="1" applyFont="1" applyAlignment="1">
      <alignment vertical="center"/>
    </xf>
    <xf numFmtId="0" fontId="23" fillId="0" borderId="0" xfId="1" applyFont="1"/>
    <xf numFmtId="0" fontId="23" fillId="0" borderId="0" xfId="0" quotePrefix="1" applyFont="1" applyAlignment="1">
      <alignment horizontal="right"/>
    </xf>
    <xf numFmtId="166" fontId="23" fillId="0" borderId="0" xfId="0" applyNumberFormat="1" applyFont="1"/>
    <xf numFmtId="0" fontId="23" fillId="0" borderId="0" xfId="1" quotePrefix="1" applyFo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vertical="center"/>
    </xf>
    <xf numFmtId="0" fontId="25" fillId="0" borderId="0" xfId="0" applyFont="1"/>
    <xf numFmtId="0" fontId="3" fillId="0" borderId="0" xfId="0" applyFont="1"/>
    <xf numFmtId="0" fontId="6" fillId="0" borderId="0" xfId="0" applyFont="1"/>
    <xf numFmtId="0" fontId="32" fillId="5" borderId="0" xfId="0" applyFont="1" applyFill="1"/>
    <xf numFmtId="0" fontId="9" fillId="5" borderId="0" xfId="0" applyFont="1" applyFill="1"/>
    <xf numFmtId="0" fontId="1" fillId="0" borderId="0" xfId="2"/>
    <xf numFmtId="0" fontId="1" fillId="0" borderId="74" xfId="2" applyBorder="1"/>
    <xf numFmtId="0" fontId="1" fillId="0" borderId="79" xfId="2" applyBorder="1"/>
    <xf numFmtId="0" fontId="1" fillId="0" borderId="71" xfId="2" applyBorder="1"/>
    <xf numFmtId="0" fontId="33" fillId="0" borderId="80" xfId="2" applyFont="1" applyBorder="1"/>
    <xf numFmtId="0" fontId="1" fillId="0" borderId="81" xfId="2" applyBorder="1"/>
    <xf numFmtId="0" fontId="1" fillId="0" borderId="82" xfId="2" applyBorder="1"/>
    <xf numFmtId="164" fontId="10" fillId="7" borderId="29" xfId="2" applyNumberFormat="1" applyFont="1" applyFill="1" applyBorder="1"/>
    <xf numFmtId="164" fontId="34" fillId="7" borderId="9" xfId="2" applyNumberFormat="1" applyFont="1" applyFill="1" applyBorder="1"/>
    <xf numFmtId="0" fontId="34" fillId="7" borderId="0" xfId="2" applyFont="1" applyFill="1" applyAlignment="1">
      <alignment vertical="center"/>
    </xf>
    <xf numFmtId="0" fontId="1" fillId="0" borderId="83" xfId="2" applyBorder="1"/>
    <xf numFmtId="0" fontId="33" fillId="0" borderId="29" xfId="2" applyFont="1" applyBorder="1"/>
    <xf numFmtId="0" fontId="33" fillId="0" borderId="84" xfId="2" applyFont="1" applyBorder="1"/>
    <xf numFmtId="0" fontId="33" fillId="0" borderId="0" xfId="2" applyFont="1"/>
    <xf numFmtId="0" fontId="1" fillId="0" borderId="85" xfId="2" applyBorder="1"/>
    <xf numFmtId="0" fontId="33" fillId="0" borderId="71" xfId="2" applyFont="1" applyBorder="1"/>
    <xf numFmtId="0" fontId="33" fillId="0" borderId="72" xfId="2" applyFont="1" applyBorder="1"/>
    <xf numFmtId="0" fontId="33" fillId="0" borderId="74" xfId="2" applyFont="1" applyBorder="1"/>
    <xf numFmtId="10" fontId="22" fillId="7" borderId="29" xfId="2" applyNumberFormat="1" applyFont="1" applyFill="1" applyBorder="1" applyAlignment="1">
      <alignment horizontal="right"/>
    </xf>
    <xf numFmtId="0" fontId="34" fillId="7" borderId="0" xfId="2" applyFont="1" applyFill="1"/>
    <xf numFmtId="0" fontId="34" fillId="7" borderId="86" xfId="2" applyFont="1" applyFill="1" applyBorder="1"/>
    <xf numFmtId="10" fontId="23" fillId="0" borderId="41" xfId="2" applyNumberFormat="1" applyFont="1" applyBorder="1" applyAlignment="1">
      <alignment horizontal="right"/>
    </xf>
    <xf numFmtId="164" fontId="23" fillId="0" borderId="13" xfId="2" applyNumberFormat="1" applyFont="1" applyBorder="1"/>
    <xf numFmtId="0" fontId="23" fillId="0" borderId="3" xfId="2" applyFont="1" applyBorder="1"/>
    <xf numFmtId="0" fontId="23" fillId="0" borderId="87" xfId="2" applyFont="1" applyBorder="1"/>
    <xf numFmtId="10" fontId="23" fillId="0" borderId="29" xfId="2" applyNumberFormat="1" applyFont="1" applyBorder="1" applyAlignment="1">
      <alignment horizontal="right"/>
    </xf>
    <xf numFmtId="164" fontId="23" fillId="0" borderId="9" xfId="2" applyNumberFormat="1" applyFont="1" applyBorder="1"/>
    <xf numFmtId="0" fontId="23" fillId="0" borderId="0" xfId="2" applyFont="1"/>
    <xf numFmtId="0" fontId="23" fillId="0" borderId="86" xfId="2" applyFont="1" applyBorder="1"/>
    <xf numFmtId="10" fontId="23" fillId="0" borderId="88" xfId="2" applyNumberFormat="1" applyFont="1" applyBorder="1" applyAlignment="1">
      <alignment horizontal="right"/>
    </xf>
    <xf numFmtId="164" fontId="23" fillId="0" borderId="67" xfId="2" applyNumberFormat="1" applyFont="1" applyBorder="1"/>
    <xf numFmtId="0" fontId="23" fillId="0" borderId="89" xfId="2" applyFont="1" applyBorder="1"/>
    <xf numFmtId="0" fontId="23" fillId="0" borderId="90" xfId="2" applyFont="1" applyBorder="1"/>
    <xf numFmtId="10" fontId="23" fillId="0" borderId="91" xfId="2" applyNumberFormat="1" applyFont="1" applyBorder="1" applyAlignment="1">
      <alignment horizontal="right"/>
    </xf>
    <xf numFmtId="164" fontId="23" fillId="0" borderId="92" xfId="2" applyNumberFormat="1" applyFont="1" applyBorder="1"/>
    <xf numFmtId="0" fontId="23" fillId="0" borderId="93" xfId="2" applyFont="1" applyBorder="1"/>
    <xf numFmtId="0" fontId="23" fillId="0" borderId="94" xfId="2" applyFont="1" applyBorder="1"/>
    <xf numFmtId="164" fontId="23" fillId="0" borderId="67" xfId="2" applyNumberFormat="1" applyFont="1" applyBorder="1" applyAlignment="1">
      <alignment horizontal="justify"/>
    </xf>
    <xf numFmtId="0" fontId="23" fillId="7" borderId="41" xfId="2" applyFont="1" applyFill="1" applyBorder="1" applyAlignment="1">
      <alignment horizontal="right"/>
    </xf>
    <xf numFmtId="0" fontId="23" fillId="7" borderId="3" xfId="2" applyFont="1" applyFill="1" applyBorder="1"/>
    <xf numFmtId="0" fontId="34" fillId="7" borderId="87" xfId="2" applyFont="1" applyFill="1" applyBorder="1"/>
    <xf numFmtId="164" fontId="23" fillId="7" borderId="78" xfId="2" applyNumberFormat="1" applyFont="1" applyFill="1" applyBorder="1" applyAlignment="1">
      <alignment horizontal="right"/>
    </xf>
    <xf numFmtId="164" fontId="23" fillId="7" borderId="72" xfId="2" applyNumberFormat="1" applyFont="1" applyFill="1" applyBorder="1"/>
    <xf numFmtId="0" fontId="23" fillId="7" borderId="74" xfId="2" applyFont="1" applyFill="1" applyBorder="1"/>
    <xf numFmtId="0" fontId="23" fillId="7" borderId="80" xfId="2" applyFont="1" applyFill="1" applyBorder="1"/>
    <xf numFmtId="10" fontId="22" fillId="7" borderId="31" xfId="2" applyNumberFormat="1" applyFont="1" applyFill="1" applyBorder="1" applyAlignment="1">
      <alignment horizontal="right"/>
    </xf>
    <xf numFmtId="10" fontId="23" fillId="0" borderId="0" xfId="2" applyNumberFormat="1" applyFont="1" applyAlignment="1">
      <alignment horizontal="right"/>
    </xf>
    <xf numFmtId="164" fontId="23" fillId="0" borderId="63" xfId="2" applyNumberFormat="1" applyFont="1" applyBorder="1"/>
    <xf numFmtId="0" fontId="23" fillId="0" borderId="95" xfId="2" applyFont="1" applyBorder="1"/>
    <xf numFmtId="0" fontId="23" fillId="0" borderId="25" xfId="2" applyFont="1" applyBorder="1"/>
    <xf numFmtId="0" fontId="23" fillId="0" borderId="96" xfId="2" applyFont="1" applyBorder="1"/>
    <xf numFmtId="164" fontId="23" fillId="0" borderId="10" xfId="2" applyNumberFormat="1" applyFont="1" applyBorder="1" applyAlignment="1">
      <alignment horizontal="justify"/>
    </xf>
    <xf numFmtId="0" fontId="23" fillId="0" borderId="90" xfId="2" applyFont="1" applyBorder="1" applyAlignment="1">
      <alignment horizontal="justify"/>
    </xf>
    <xf numFmtId="0" fontId="33" fillId="7" borderId="97" xfId="2" applyFont="1" applyFill="1" applyBorder="1"/>
    <xf numFmtId="0" fontId="33" fillId="7" borderId="98" xfId="2" applyFont="1" applyFill="1" applyBorder="1"/>
    <xf numFmtId="0" fontId="34" fillId="7" borderId="99" xfId="2" applyFont="1" applyFill="1" applyBorder="1"/>
    <xf numFmtId="0" fontId="5" fillId="0" borderId="0" xfId="2" applyFont="1"/>
    <xf numFmtId="0" fontId="3" fillId="0" borderId="0" xfId="2" applyFont="1"/>
    <xf numFmtId="0" fontId="25" fillId="5" borderId="0" xfId="2" applyFont="1" applyFill="1"/>
    <xf numFmtId="0" fontId="6" fillId="5" borderId="0" xfId="2" applyFont="1" applyFill="1"/>
  </cellXfs>
  <cellStyles count="3">
    <cellStyle name="Normale" xfId="0" builtinId="0"/>
    <cellStyle name="Normale 2" xfId="1" xr:uid="{0545BFFC-EF0C-49EA-8EB9-CD2DF23D3630}"/>
    <cellStyle name="Normale 3" xfId="2" xr:uid="{224B52F3-1C54-48C1-BC0B-F50688C651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210</xdr:row>
      <xdr:rowOff>19050</xdr:rowOff>
    </xdr:from>
    <xdr:to>
      <xdr:col>1</xdr:col>
      <xdr:colOff>1190625</xdr:colOff>
      <xdr:row>210</xdr:row>
      <xdr:rowOff>390525</xdr:rowOff>
    </xdr:to>
    <xdr:pic>
      <xdr:nvPicPr>
        <xdr:cNvPr id="1218" name="Immagine 26" descr="1OMCeO_logo trasparente_tesserino">
          <a:extLst>
            <a:ext uri="{FF2B5EF4-FFF2-40B4-BE49-F238E27FC236}">
              <a16:creationId xmlns:a16="http://schemas.microsoft.com/office/drawing/2014/main" id="{87368607-DD1A-4587-971C-9899688A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365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1181100</xdr:colOff>
      <xdr:row>0</xdr:row>
      <xdr:rowOff>390525</xdr:rowOff>
    </xdr:to>
    <xdr:pic>
      <xdr:nvPicPr>
        <xdr:cNvPr id="1219" name="Immagine 26" descr="1OMCeO_logo trasparente_tesserino">
          <a:extLst>
            <a:ext uri="{FF2B5EF4-FFF2-40B4-BE49-F238E27FC236}">
              <a16:creationId xmlns:a16="http://schemas.microsoft.com/office/drawing/2014/main" id="{62C82FCA-C3DE-4344-992F-42E56099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71</xdr:row>
      <xdr:rowOff>19050</xdr:rowOff>
    </xdr:from>
    <xdr:to>
      <xdr:col>1</xdr:col>
      <xdr:colOff>1181100</xdr:colOff>
      <xdr:row>71</xdr:row>
      <xdr:rowOff>390525</xdr:rowOff>
    </xdr:to>
    <xdr:pic>
      <xdr:nvPicPr>
        <xdr:cNvPr id="1220" name="Immagine 26" descr="1OMCeO_logo trasparente_tesserino">
          <a:extLst>
            <a:ext uri="{FF2B5EF4-FFF2-40B4-BE49-F238E27FC236}">
              <a16:creationId xmlns:a16="http://schemas.microsoft.com/office/drawing/2014/main" id="{69A6FF9A-C43C-453A-AAB4-534C7C6D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013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137</xdr:row>
      <xdr:rowOff>19050</xdr:rowOff>
    </xdr:from>
    <xdr:to>
      <xdr:col>1</xdr:col>
      <xdr:colOff>1200150</xdr:colOff>
      <xdr:row>137</xdr:row>
      <xdr:rowOff>390525</xdr:rowOff>
    </xdr:to>
    <xdr:pic>
      <xdr:nvPicPr>
        <xdr:cNvPr id="1221" name="Immagine 26" descr="1OMCeO_logo trasparente_tesserino">
          <a:extLst>
            <a:ext uri="{FF2B5EF4-FFF2-40B4-BE49-F238E27FC236}">
              <a16:creationId xmlns:a16="http://schemas.microsoft.com/office/drawing/2014/main" id="{003A7D03-2498-4307-8D5C-49F57276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359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1190625</xdr:colOff>
      <xdr:row>0</xdr:row>
      <xdr:rowOff>390525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026B9577-2891-4E8D-9C65-D69ED5A1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581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1190625</xdr:colOff>
      <xdr:row>0</xdr:row>
      <xdr:rowOff>400050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8A602322-75C0-4254-8368-30EAC0E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81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1200150</xdr:colOff>
      <xdr:row>0</xdr:row>
      <xdr:rowOff>390525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462F58C7-FAC7-4FAF-AE4A-8CD7F40B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571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4</xdr:row>
          <xdr:rowOff>0</xdr:rowOff>
        </xdr:from>
        <xdr:to>
          <xdr:col>5</xdr:col>
          <xdr:colOff>3562350</xdr:colOff>
          <xdr:row>13</xdr:row>
          <xdr:rowOff>266700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6CEE21EC-A481-48E7-AEEA-8F894BA50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15</xdr:row>
          <xdr:rowOff>276225</xdr:rowOff>
        </xdr:from>
        <xdr:to>
          <xdr:col>5</xdr:col>
          <xdr:colOff>3486150</xdr:colOff>
          <xdr:row>24</xdr:row>
          <xdr:rowOff>0</xdr:rowOff>
        </xdr:to>
        <xdr:sp macro="" textlink="">
          <xdr:nvSpPr>
            <xdr:cNvPr id="5122" name="Object 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B9B728C5-0840-4B3D-9A32-ACB5E0620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</xdr:colOff>
      <xdr:row>0</xdr:row>
      <xdr:rowOff>30480</xdr:rowOff>
    </xdr:from>
    <xdr:to>
      <xdr:col>1</xdr:col>
      <xdr:colOff>1242060</xdr:colOff>
      <xdr:row>0</xdr:row>
      <xdr:rowOff>396240</xdr:rowOff>
    </xdr:to>
    <xdr:pic>
      <xdr:nvPicPr>
        <xdr:cNvPr id="4" name="Immagine 26" descr="1OMCeO_logo trasparente_tesserino">
          <a:extLst>
            <a:ext uri="{FF2B5EF4-FFF2-40B4-BE49-F238E27FC236}">
              <a16:creationId xmlns:a16="http://schemas.microsoft.com/office/drawing/2014/main" id="{7F6CF196-07FE-4002-A5AE-8EBDF538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30480"/>
          <a:ext cx="5676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86"/>
  <sheetViews>
    <sheetView zoomScaleNormal="100" workbookViewId="0">
      <selection activeCell="U20" sqref="U20"/>
    </sheetView>
  </sheetViews>
  <sheetFormatPr defaultRowHeight="12.75" x14ac:dyDescent="0.2"/>
  <cols>
    <col min="1" max="1" width="0.28515625" customWidth="1"/>
    <col min="2" max="2" width="43" customWidth="1"/>
    <col min="3" max="3" width="11.28515625" customWidth="1"/>
    <col min="4" max="4" width="10.7109375" customWidth="1"/>
    <col min="5" max="6" width="11.28515625" customWidth="1"/>
    <col min="7" max="7" width="10.7109375" customWidth="1"/>
    <col min="8" max="8" width="11.28515625" customWidth="1"/>
    <col min="9" max="9" width="11" customWidth="1"/>
    <col min="10" max="14" width="10.7109375" customWidth="1"/>
    <col min="15" max="15" width="11.140625" customWidth="1"/>
    <col min="16" max="17" width="11.28515625" customWidth="1"/>
    <col min="18" max="18" width="10.7109375" customWidth="1"/>
    <col min="19" max="19" width="0.28515625" customWidth="1"/>
  </cols>
  <sheetData>
    <row r="1" spans="1:18" ht="31.9" customHeight="1" x14ac:dyDescent="0.2"/>
    <row r="2" spans="1:18" ht="28.9" customHeight="1" x14ac:dyDescent="0.4">
      <c r="B2" s="502" t="s">
        <v>173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95">
        <v>1</v>
      </c>
    </row>
    <row r="3" spans="1:18" ht="1.9" customHeight="1" x14ac:dyDescent="0.35">
      <c r="B3" s="3"/>
      <c r="C3" s="3"/>
      <c r="D3" s="3"/>
      <c r="E3" s="3"/>
      <c r="F3" s="3"/>
      <c r="G3" s="31"/>
      <c r="H3" s="32"/>
      <c r="I3" s="33"/>
      <c r="J3" s="41"/>
      <c r="K3" s="41"/>
      <c r="L3" s="41"/>
      <c r="M3" s="41"/>
      <c r="N3" s="41"/>
      <c r="O3" s="41"/>
      <c r="P3" s="41"/>
      <c r="Q3" s="41"/>
      <c r="R3" s="41"/>
    </row>
    <row r="4" spans="1:18" ht="15.6" customHeight="1" x14ac:dyDescent="0.35">
      <c r="A4" s="52"/>
      <c r="B4" s="116"/>
      <c r="C4" s="124" t="s">
        <v>69</v>
      </c>
      <c r="D4" s="117"/>
      <c r="E4" s="117"/>
      <c r="F4" s="117"/>
      <c r="G4" s="117"/>
      <c r="H4" s="117"/>
      <c r="I4" s="118"/>
      <c r="J4" s="495" t="s">
        <v>43</v>
      </c>
      <c r="K4" s="496"/>
      <c r="L4" s="496"/>
      <c r="M4" s="496"/>
      <c r="N4" s="497"/>
      <c r="O4" s="496" t="s">
        <v>44</v>
      </c>
      <c r="P4" s="496"/>
      <c r="Q4" s="497"/>
      <c r="R4" s="119"/>
    </row>
    <row r="5" spans="1:18" ht="15.6" customHeight="1" x14ac:dyDescent="0.35">
      <c r="A5" s="52"/>
      <c r="B5" s="120" t="s">
        <v>0</v>
      </c>
      <c r="C5" s="4" t="s">
        <v>40</v>
      </c>
      <c r="D5" s="207"/>
      <c r="E5" s="37"/>
      <c r="F5" s="38"/>
      <c r="G5" s="207" t="s">
        <v>22</v>
      </c>
      <c r="H5" s="5"/>
      <c r="I5" s="6"/>
      <c r="J5" s="42"/>
      <c r="K5" s="39"/>
      <c r="L5" s="106"/>
      <c r="M5" s="103"/>
      <c r="N5" s="43"/>
      <c r="O5" s="30"/>
      <c r="P5" s="108"/>
      <c r="Q5" s="109"/>
      <c r="R5" s="110"/>
    </row>
    <row r="6" spans="1:18" ht="21.6" customHeight="1" x14ac:dyDescent="0.2">
      <c r="B6" s="7"/>
      <c r="C6" s="46" t="s">
        <v>18</v>
      </c>
      <c r="D6" s="45" t="s">
        <v>19</v>
      </c>
      <c r="E6" s="47" t="s">
        <v>20</v>
      </c>
      <c r="F6" s="68" t="s">
        <v>54</v>
      </c>
      <c r="G6" s="67" t="s">
        <v>53</v>
      </c>
      <c r="H6" s="47" t="s">
        <v>1</v>
      </c>
      <c r="I6" s="48" t="s">
        <v>47</v>
      </c>
      <c r="J6" s="49" t="s">
        <v>174</v>
      </c>
      <c r="K6" s="50" t="s">
        <v>41</v>
      </c>
      <c r="L6" s="107" t="s">
        <v>42</v>
      </c>
      <c r="M6" s="104" t="s">
        <v>1</v>
      </c>
      <c r="N6" s="51" t="s">
        <v>19</v>
      </c>
      <c r="O6" s="54" t="s">
        <v>48</v>
      </c>
      <c r="P6" s="104" t="s">
        <v>49</v>
      </c>
      <c r="Q6" s="111" t="s">
        <v>47</v>
      </c>
      <c r="R6" s="112" t="s">
        <v>175</v>
      </c>
    </row>
    <row r="7" spans="1:18" ht="14.45" customHeight="1" x14ac:dyDescent="0.2">
      <c r="B7" s="8"/>
      <c r="C7" s="27">
        <v>1</v>
      </c>
      <c r="D7" s="28">
        <v>2</v>
      </c>
      <c r="E7" s="29" t="s">
        <v>17</v>
      </c>
      <c r="F7" s="27">
        <v>4</v>
      </c>
      <c r="G7" s="28">
        <v>5</v>
      </c>
      <c r="H7" s="29" t="s">
        <v>66</v>
      </c>
      <c r="I7" s="36" t="s">
        <v>21</v>
      </c>
      <c r="J7" s="27">
        <v>8</v>
      </c>
      <c r="K7" s="28">
        <v>9</v>
      </c>
      <c r="L7" s="28">
        <v>10</v>
      </c>
      <c r="M7" s="105" t="s">
        <v>45</v>
      </c>
      <c r="N7" s="44" t="s">
        <v>46</v>
      </c>
      <c r="O7" s="63" t="s">
        <v>51</v>
      </c>
      <c r="P7" s="113" t="s">
        <v>55</v>
      </c>
      <c r="Q7" s="114" t="s">
        <v>50</v>
      </c>
      <c r="R7" s="115" t="s">
        <v>52</v>
      </c>
    </row>
    <row r="8" spans="1:18" ht="3" customHeight="1" x14ac:dyDescent="0.25">
      <c r="B8" s="99"/>
      <c r="C8" s="2"/>
      <c r="D8" s="2"/>
      <c r="E8" s="1"/>
      <c r="F8" s="1"/>
      <c r="G8" s="1"/>
      <c r="H8" s="1"/>
      <c r="I8" s="86"/>
      <c r="J8" s="83"/>
      <c r="K8" s="75"/>
      <c r="L8" s="76"/>
      <c r="M8" s="77"/>
      <c r="N8" s="88"/>
      <c r="O8" s="62"/>
      <c r="P8" s="62"/>
      <c r="Q8" s="64"/>
      <c r="R8" s="53"/>
    </row>
    <row r="9" spans="1:18" ht="14.25" customHeight="1" x14ac:dyDescent="0.25">
      <c r="B9" s="122" t="s">
        <v>3</v>
      </c>
      <c r="C9" s="10"/>
      <c r="D9" s="10"/>
      <c r="E9" s="9"/>
      <c r="F9" s="9"/>
      <c r="G9" s="9"/>
      <c r="H9" s="9"/>
      <c r="I9" s="87"/>
      <c r="J9" s="84"/>
      <c r="K9" s="78"/>
      <c r="L9" s="78"/>
      <c r="M9" s="78"/>
      <c r="N9" s="89"/>
      <c r="O9" s="60"/>
      <c r="P9" s="60"/>
      <c r="Q9" s="65"/>
      <c r="R9" s="66"/>
    </row>
    <row r="10" spans="1:18" ht="14.45" customHeight="1" x14ac:dyDescent="0.2">
      <c r="B10" s="100" t="s">
        <v>7</v>
      </c>
      <c r="C10" s="10"/>
      <c r="D10" s="10"/>
      <c r="E10" s="9"/>
      <c r="F10" s="9"/>
      <c r="G10" s="9"/>
      <c r="H10" s="9"/>
      <c r="I10" s="87"/>
      <c r="J10" s="85"/>
      <c r="K10" s="59"/>
      <c r="L10" s="59"/>
      <c r="M10" s="59"/>
      <c r="N10" s="90"/>
      <c r="O10" s="60"/>
      <c r="P10" s="60"/>
      <c r="Q10" s="65"/>
      <c r="R10" s="66"/>
    </row>
    <row r="11" spans="1:18" x14ac:dyDescent="0.2">
      <c r="B11" s="101" t="s">
        <v>4</v>
      </c>
      <c r="C11" s="11">
        <v>373560</v>
      </c>
      <c r="D11" s="10"/>
      <c r="E11" s="12">
        <f>(C11)</f>
        <v>373560</v>
      </c>
      <c r="F11" s="12">
        <v>371640</v>
      </c>
      <c r="G11" s="130">
        <v>480</v>
      </c>
      <c r="H11" s="12">
        <f>(F11+G11)</f>
        <v>372120</v>
      </c>
      <c r="I11" s="131">
        <f t="shared" ref="I11:I16" si="0">(H11-E11)</f>
        <v>-1440</v>
      </c>
      <c r="J11" s="57">
        <v>720</v>
      </c>
      <c r="K11" s="57">
        <v>480</v>
      </c>
      <c r="L11" s="56">
        <v>0</v>
      </c>
      <c r="M11" s="56">
        <f t="shared" ref="M11:M16" si="1">(K11+L11)</f>
        <v>480</v>
      </c>
      <c r="N11" s="132">
        <f t="shared" ref="N11:N16" si="2">(M11-J11)</f>
        <v>-240</v>
      </c>
      <c r="O11" s="57">
        <f>(E11+J11)</f>
        <v>374280</v>
      </c>
      <c r="P11" s="57">
        <f>(F11+K11)</f>
        <v>372120</v>
      </c>
      <c r="Q11" s="132">
        <f>(P11-O11)</f>
        <v>-2160</v>
      </c>
      <c r="R11" s="133">
        <f t="shared" ref="R11:R17" si="3">(G11+L11)</f>
        <v>480</v>
      </c>
    </row>
    <row r="12" spans="1:18" x14ac:dyDescent="0.2">
      <c r="B12" s="101" t="s">
        <v>5</v>
      </c>
      <c r="C12" s="11">
        <v>23377</v>
      </c>
      <c r="D12" s="10"/>
      <c r="E12" s="12">
        <f>(C12)</f>
        <v>23377</v>
      </c>
      <c r="F12" s="12">
        <v>23183</v>
      </c>
      <c r="G12" s="130">
        <v>97</v>
      </c>
      <c r="H12" s="12">
        <f>(F12+G12)</f>
        <v>23280</v>
      </c>
      <c r="I12" s="131">
        <f t="shared" si="0"/>
        <v>-97</v>
      </c>
      <c r="J12" s="57">
        <v>97</v>
      </c>
      <c r="K12" s="57">
        <v>97</v>
      </c>
      <c r="L12" s="56">
        <v>0</v>
      </c>
      <c r="M12" s="56">
        <f t="shared" si="1"/>
        <v>97</v>
      </c>
      <c r="N12" s="132">
        <f t="shared" si="2"/>
        <v>0</v>
      </c>
      <c r="O12" s="57">
        <f t="shared" ref="O12:P16" si="4">(E12+J12)</f>
        <v>23474</v>
      </c>
      <c r="P12" s="57">
        <f t="shared" si="4"/>
        <v>23280</v>
      </c>
      <c r="Q12" s="132">
        <f t="shared" ref="Q12:Q20" si="5">(P12-O12)</f>
        <v>-194</v>
      </c>
      <c r="R12" s="133">
        <f t="shared" si="3"/>
        <v>97</v>
      </c>
    </row>
    <row r="13" spans="1:18" x14ac:dyDescent="0.2">
      <c r="B13" s="101" t="s">
        <v>24</v>
      </c>
      <c r="C13" s="11">
        <v>1750</v>
      </c>
      <c r="D13" s="10"/>
      <c r="E13" s="12">
        <v>1750</v>
      </c>
      <c r="F13" s="12">
        <v>1400</v>
      </c>
      <c r="G13" s="130">
        <v>0</v>
      </c>
      <c r="H13" s="12">
        <f>(F13+G13)</f>
        <v>1400</v>
      </c>
      <c r="I13" s="131">
        <f t="shared" si="0"/>
        <v>-350</v>
      </c>
      <c r="J13" s="57">
        <v>0</v>
      </c>
      <c r="K13" s="57">
        <v>0</v>
      </c>
      <c r="L13" s="56">
        <v>0</v>
      </c>
      <c r="M13" s="56">
        <f t="shared" si="1"/>
        <v>0</v>
      </c>
      <c r="N13" s="132">
        <f t="shared" si="2"/>
        <v>0</v>
      </c>
      <c r="O13" s="57">
        <f t="shared" si="4"/>
        <v>1750</v>
      </c>
      <c r="P13" s="57">
        <f t="shared" si="4"/>
        <v>1400</v>
      </c>
      <c r="Q13" s="132">
        <f t="shared" si="5"/>
        <v>-350</v>
      </c>
      <c r="R13" s="133">
        <f t="shared" si="3"/>
        <v>0</v>
      </c>
    </row>
    <row r="14" spans="1:18" x14ac:dyDescent="0.2">
      <c r="B14" s="101" t="s">
        <v>25</v>
      </c>
      <c r="C14" s="11">
        <v>7440</v>
      </c>
      <c r="D14" s="10"/>
      <c r="E14" s="12">
        <f>(C14)</f>
        <v>7440</v>
      </c>
      <c r="F14" s="12">
        <v>8400</v>
      </c>
      <c r="G14" s="12">
        <v>0</v>
      </c>
      <c r="H14" s="12">
        <f>(F14+G14)</f>
        <v>8400</v>
      </c>
      <c r="I14" s="131">
        <f t="shared" si="0"/>
        <v>960</v>
      </c>
      <c r="J14" s="57">
        <v>0</v>
      </c>
      <c r="K14" s="57">
        <v>0</v>
      </c>
      <c r="L14" s="56">
        <v>0</v>
      </c>
      <c r="M14" s="56">
        <f t="shared" si="1"/>
        <v>0</v>
      </c>
      <c r="N14" s="132">
        <f t="shared" si="2"/>
        <v>0</v>
      </c>
      <c r="O14" s="57">
        <f t="shared" si="4"/>
        <v>7440</v>
      </c>
      <c r="P14" s="57">
        <f t="shared" si="4"/>
        <v>8400</v>
      </c>
      <c r="Q14" s="132">
        <f t="shared" si="5"/>
        <v>960</v>
      </c>
      <c r="R14" s="133">
        <f t="shared" si="3"/>
        <v>0</v>
      </c>
    </row>
    <row r="15" spans="1:18" x14ac:dyDescent="0.2">
      <c r="B15" s="101" t="s">
        <v>26</v>
      </c>
      <c r="C15" s="11">
        <v>97</v>
      </c>
      <c r="D15" s="10"/>
      <c r="E15" s="12">
        <f>(C15)</f>
        <v>97</v>
      </c>
      <c r="F15" s="12">
        <v>97</v>
      </c>
      <c r="G15" s="12">
        <v>0</v>
      </c>
      <c r="H15" s="12">
        <f>(F15)</f>
        <v>97</v>
      </c>
      <c r="I15" s="131">
        <f t="shared" si="0"/>
        <v>0</v>
      </c>
      <c r="J15" s="57">
        <v>0</v>
      </c>
      <c r="K15" s="57">
        <v>0</v>
      </c>
      <c r="L15" s="56">
        <v>0</v>
      </c>
      <c r="M15" s="56">
        <f t="shared" si="1"/>
        <v>0</v>
      </c>
      <c r="N15" s="132">
        <f t="shared" si="2"/>
        <v>0</v>
      </c>
      <c r="O15" s="57">
        <f t="shared" si="4"/>
        <v>97</v>
      </c>
      <c r="P15" s="57">
        <f t="shared" si="4"/>
        <v>97</v>
      </c>
      <c r="Q15" s="132">
        <f t="shared" si="5"/>
        <v>0</v>
      </c>
      <c r="R15" s="133">
        <f t="shared" si="3"/>
        <v>0</v>
      </c>
    </row>
    <row r="16" spans="1:18" x14ac:dyDescent="0.2">
      <c r="B16" s="101" t="s">
        <v>27</v>
      </c>
      <c r="C16" s="13">
        <v>350</v>
      </c>
      <c r="D16" s="14"/>
      <c r="E16" s="15">
        <f>(C16)</f>
        <v>350</v>
      </c>
      <c r="F16" s="15">
        <v>0</v>
      </c>
      <c r="G16" s="15">
        <v>0</v>
      </c>
      <c r="H16" s="15">
        <f>(F16)</f>
        <v>0</v>
      </c>
      <c r="I16" s="134">
        <f t="shared" si="0"/>
        <v>-350</v>
      </c>
      <c r="J16" s="135">
        <v>0</v>
      </c>
      <c r="K16" s="135">
        <v>0</v>
      </c>
      <c r="L16" s="136">
        <v>0</v>
      </c>
      <c r="M16" s="136">
        <f t="shared" si="1"/>
        <v>0</v>
      </c>
      <c r="N16" s="137">
        <f t="shared" si="2"/>
        <v>0</v>
      </c>
      <c r="O16" s="135">
        <f t="shared" si="4"/>
        <v>350</v>
      </c>
      <c r="P16" s="135">
        <f t="shared" si="4"/>
        <v>0</v>
      </c>
      <c r="Q16" s="137">
        <f t="shared" si="5"/>
        <v>-350</v>
      </c>
      <c r="R16" s="138">
        <f t="shared" si="3"/>
        <v>0</v>
      </c>
    </row>
    <row r="17" spans="2:18" ht="15" customHeight="1" x14ac:dyDescent="0.2">
      <c r="B17" s="101" t="s">
        <v>6</v>
      </c>
      <c r="C17" s="11">
        <f>(C11+C12+C13+C14+C15+C16)</f>
        <v>406574</v>
      </c>
      <c r="D17" s="10"/>
      <c r="E17" s="12">
        <f>E11+E12+E13+E14+E15+E16</f>
        <v>406574</v>
      </c>
      <c r="F17" s="12">
        <f>(F11+F12+F13+F14+F15+F16)</f>
        <v>404720</v>
      </c>
      <c r="G17" s="12">
        <f>(G11+G12+G13+G14+G15+G16)</f>
        <v>577</v>
      </c>
      <c r="H17" s="12">
        <f>(H11+H12+H13+H14+H15+H16)</f>
        <v>405297</v>
      </c>
      <c r="I17" s="131">
        <f>(H17-E17)</f>
        <v>-1277</v>
      </c>
      <c r="J17" s="57">
        <f>(J11+J12+J14+J16)</f>
        <v>817</v>
      </c>
      <c r="K17" s="57">
        <f>(K11+K12+K13+K14+K15+K16)</f>
        <v>577</v>
      </c>
      <c r="L17" s="56">
        <f>(L11+L12+L13+L14+L15+L16)</f>
        <v>0</v>
      </c>
      <c r="M17" s="56">
        <f>(M11+M12+M13+M14+M15+M16)</f>
        <v>577</v>
      </c>
      <c r="N17" s="132">
        <f>(N11+N12+N13+N14+N15+N16)</f>
        <v>-240</v>
      </c>
      <c r="O17" s="57">
        <f>(E17+J17)</f>
        <v>407391</v>
      </c>
      <c r="P17" s="57">
        <f>(F17+K17)</f>
        <v>405297</v>
      </c>
      <c r="Q17" s="132">
        <f t="shared" si="5"/>
        <v>-2094</v>
      </c>
      <c r="R17" s="133">
        <f t="shared" si="3"/>
        <v>577</v>
      </c>
    </row>
    <row r="18" spans="2:18" ht="1.5" customHeight="1" x14ac:dyDescent="0.2">
      <c r="B18" s="101"/>
      <c r="C18" s="22"/>
      <c r="D18" s="17"/>
      <c r="E18" s="16"/>
      <c r="F18" s="16"/>
      <c r="G18" s="16"/>
      <c r="H18" s="16"/>
      <c r="I18" s="139"/>
      <c r="J18" s="140"/>
      <c r="K18" s="140"/>
      <c r="L18" s="141"/>
      <c r="M18" s="141"/>
      <c r="N18" s="142"/>
      <c r="O18" s="143"/>
      <c r="P18" s="143"/>
      <c r="Q18" s="142">
        <f t="shared" si="5"/>
        <v>0</v>
      </c>
      <c r="R18" s="144"/>
    </row>
    <row r="19" spans="2:18" ht="3" customHeight="1" x14ac:dyDescent="0.2">
      <c r="B19" s="101"/>
      <c r="C19" s="11"/>
      <c r="D19" s="10"/>
      <c r="E19" s="12"/>
      <c r="F19" s="12"/>
      <c r="G19" s="12"/>
      <c r="H19" s="12"/>
      <c r="I19" s="131"/>
      <c r="J19" s="57"/>
      <c r="K19" s="57"/>
      <c r="L19" s="56"/>
      <c r="M19" s="56"/>
      <c r="N19" s="132"/>
      <c r="O19" s="61"/>
      <c r="P19" s="61"/>
      <c r="Q19" s="132">
        <f t="shared" si="5"/>
        <v>0</v>
      </c>
      <c r="R19" s="145"/>
    </row>
    <row r="20" spans="2:18" ht="13.9" customHeight="1" x14ac:dyDescent="0.25">
      <c r="B20" s="121" t="s">
        <v>8</v>
      </c>
      <c r="C20" s="183">
        <f>(C17)</f>
        <v>406574</v>
      </c>
      <c r="D20" s="184"/>
      <c r="E20" s="185">
        <f t="shared" ref="E20:N20" si="6">(E17)</f>
        <v>406574</v>
      </c>
      <c r="F20" s="185">
        <f t="shared" si="6"/>
        <v>404720</v>
      </c>
      <c r="G20" s="185">
        <f t="shared" si="6"/>
        <v>577</v>
      </c>
      <c r="H20" s="185">
        <f>(H17)</f>
        <v>405297</v>
      </c>
      <c r="I20" s="186">
        <f>(I17)</f>
        <v>-1277</v>
      </c>
      <c r="J20" s="187">
        <f t="shared" si="6"/>
        <v>817</v>
      </c>
      <c r="K20" s="187">
        <f t="shared" si="6"/>
        <v>577</v>
      </c>
      <c r="L20" s="188">
        <f t="shared" si="6"/>
        <v>0</v>
      </c>
      <c r="M20" s="188">
        <f t="shared" si="6"/>
        <v>577</v>
      </c>
      <c r="N20" s="189">
        <f t="shared" si="6"/>
        <v>-240</v>
      </c>
      <c r="O20" s="187">
        <f>(E20+J20)</f>
        <v>407391</v>
      </c>
      <c r="P20" s="187">
        <f>(F20+K20)</f>
        <v>405297</v>
      </c>
      <c r="Q20" s="189">
        <f t="shared" si="5"/>
        <v>-2094</v>
      </c>
      <c r="R20" s="190">
        <f>(G20+L20)</f>
        <v>577</v>
      </c>
    </row>
    <row r="21" spans="2:18" ht="5.45" customHeight="1" x14ac:dyDescent="0.2">
      <c r="B21" s="101"/>
      <c r="C21" s="11"/>
      <c r="D21" s="10"/>
      <c r="E21" s="12"/>
      <c r="F21" s="12"/>
      <c r="G21" s="12"/>
      <c r="H21" s="12"/>
      <c r="I21" s="131"/>
      <c r="J21" s="57"/>
      <c r="K21" s="57"/>
      <c r="L21" s="56"/>
      <c r="M21" s="56"/>
      <c r="N21" s="132"/>
      <c r="O21" s="61"/>
      <c r="P21" s="61"/>
      <c r="Q21" s="146"/>
      <c r="R21" s="145"/>
    </row>
    <row r="22" spans="2:18" ht="13.9" customHeight="1" x14ac:dyDescent="0.25">
      <c r="B22" s="122" t="s">
        <v>14</v>
      </c>
      <c r="C22" s="10"/>
      <c r="D22" s="10"/>
      <c r="E22" s="9"/>
      <c r="F22" s="9"/>
      <c r="G22" s="9"/>
      <c r="H22" s="9"/>
      <c r="I22" s="87"/>
      <c r="J22" s="147"/>
      <c r="K22" s="57"/>
      <c r="L22" s="148"/>
      <c r="M22" s="148"/>
      <c r="N22" s="149"/>
      <c r="O22" s="61"/>
      <c r="P22" s="61"/>
      <c r="Q22" s="146"/>
      <c r="R22" s="145"/>
    </row>
    <row r="23" spans="2:18" ht="14.45" customHeight="1" x14ac:dyDescent="0.2">
      <c r="B23" s="100" t="s">
        <v>11</v>
      </c>
      <c r="C23" s="10"/>
      <c r="D23" s="10"/>
      <c r="E23" s="9"/>
      <c r="F23" s="9"/>
      <c r="G23" s="9"/>
      <c r="H23" s="9"/>
      <c r="I23" s="87"/>
      <c r="J23" s="147"/>
      <c r="K23" s="57"/>
      <c r="L23" s="148"/>
      <c r="M23" s="148"/>
      <c r="N23" s="149"/>
      <c r="O23" s="61"/>
      <c r="P23" s="61"/>
      <c r="Q23" s="146"/>
      <c r="R23" s="145"/>
    </row>
    <row r="24" spans="2:18" x14ac:dyDescent="0.2">
      <c r="B24" s="101" t="s">
        <v>28</v>
      </c>
      <c r="C24" s="11">
        <v>580</v>
      </c>
      <c r="D24" s="11"/>
      <c r="E24" s="12">
        <f t="shared" ref="E24:E30" si="7">(C24)</f>
        <v>580</v>
      </c>
      <c r="F24" s="12">
        <v>970</v>
      </c>
      <c r="G24" s="12">
        <v>0</v>
      </c>
      <c r="H24" s="12">
        <f t="shared" ref="H24:H29" si="8">(F24)</f>
        <v>970</v>
      </c>
      <c r="I24" s="131">
        <f>(H24-E24)</f>
        <v>390</v>
      </c>
      <c r="J24" s="57">
        <v>0</v>
      </c>
      <c r="K24" s="57">
        <v>0</v>
      </c>
      <c r="L24" s="56">
        <v>0</v>
      </c>
      <c r="M24" s="56">
        <f>(K24+L24)</f>
        <v>0</v>
      </c>
      <c r="N24" s="132">
        <f t="shared" ref="N24:N29" si="9">(M24-J24)</f>
        <v>0</v>
      </c>
      <c r="O24" s="57">
        <f t="shared" ref="O24:O30" si="10">(E24+J24)</f>
        <v>580</v>
      </c>
      <c r="P24" s="57">
        <f t="shared" ref="P24:P30" si="11">(F24+K24)</f>
        <v>970</v>
      </c>
      <c r="Q24" s="132">
        <f t="shared" ref="Q24:Q30" si="12">(P24-O24)</f>
        <v>390</v>
      </c>
      <c r="R24" s="133">
        <f t="shared" ref="R24:R30" si="13">(G24+L24)</f>
        <v>0</v>
      </c>
    </row>
    <row r="25" spans="2:18" x14ac:dyDescent="0.2">
      <c r="B25" s="101" t="s">
        <v>39</v>
      </c>
      <c r="C25" s="11">
        <v>100</v>
      </c>
      <c r="D25" s="11"/>
      <c r="E25" s="12">
        <f>(C25)</f>
        <v>100</v>
      </c>
      <c r="F25" s="12">
        <v>500</v>
      </c>
      <c r="G25" s="12">
        <v>0</v>
      </c>
      <c r="H25" s="12">
        <f t="shared" si="8"/>
        <v>500</v>
      </c>
      <c r="I25" s="131">
        <f>(H25-E25)</f>
        <v>400</v>
      </c>
      <c r="J25" s="57">
        <v>0</v>
      </c>
      <c r="K25" s="57">
        <v>0</v>
      </c>
      <c r="L25" s="56">
        <v>0</v>
      </c>
      <c r="M25" s="56">
        <f>(K25+L25)</f>
        <v>0</v>
      </c>
      <c r="N25" s="132">
        <f t="shared" si="9"/>
        <v>0</v>
      </c>
      <c r="O25" s="57">
        <f t="shared" si="10"/>
        <v>100</v>
      </c>
      <c r="P25" s="57">
        <f t="shared" si="11"/>
        <v>500</v>
      </c>
      <c r="Q25" s="132">
        <f t="shared" si="12"/>
        <v>400</v>
      </c>
      <c r="R25" s="133">
        <f t="shared" si="13"/>
        <v>0</v>
      </c>
    </row>
    <row r="26" spans="2:18" x14ac:dyDescent="0.2">
      <c r="B26" s="101" t="s">
        <v>38</v>
      </c>
      <c r="C26" s="11">
        <v>10</v>
      </c>
      <c r="D26" s="11"/>
      <c r="E26" s="12">
        <f>(C26)</f>
        <v>10</v>
      </c>
      <c r="F26" s="12">
        <v>0</v>
      </c>
      <c r="G26" s="12">
        <v>0</v>
      </c>
      <c r="H26" s="12">
        <f t="shared" si="8"/>
        <v>0</v>
      </c>
      <c r="I26" s="131">
        <f>(H26-E26)</f>
        <v>-10</v>
      </c>
      <c r="J26" s="57">
        <v>0</v>
      </c>
      <c r="K26" s="57">
        <v>0</v>
      </c>
      <c r="L26" s="56">
        <v>0</v>
      </c>
      <c r="M26" s="56">
        <v>0</v>
      </c>
      <c r="N26" s="132">
        <f t="shared" si="9"/>
        <v>0</v>
      </c>
      <c r="O26" s="57">
        <f t="shared" si="10"/>
        <v>10</v>
      </c>
      <c r="P26" s="57">
        <f t="shared" si="11"/>
        <v>0</v>
      </c>
      <c r="Q26" s="132">
        <f t="shared" si="12"/>
        <v>-10</v>
      </c>
      <c r="R26" s="133">
        <f t="shared" si="13"/>
        <v>0</v>
      </c>
    </row>
    <row r="27" spans="2:18" x14ac:dyDescent="0.2">
      <c r="B27" s="101" t="s">
        <v>29</v>
      </c>
      <c r="C27" s="96" t="s">
        <v>23</v>
      </c>
      <c r="D27" s="11"/>
      <c r="E27" s="18" t="str">
        <f t="shared" si="7"/>
        <v>p.m.</v>
      </c>
      <c r="F27" s="12">
        <v>0</v>
      </c>
      <c r="G27" s="12">
        <v>0</v>
      </c>
      <c r="H27" s="12">
        <f t="shared" si="8"/>
        <v>0</v>
      </c>
      <c r="I27" s="131">
        <v>0</v>
      </c>
      <c r="J27" s="57">
        <v>0</v>
      </c>
      <c r="K27" s="57">
        <v>0</v>
      </c>
      <c r="L27" s="56">
        <v>0</v>
      </c>
      <c r="M27" s="56">
        <f>(K27+L27)</f>
        <v>0</v>
      </c>
      <c r="N27" s="132">
        <f t="shared" si="9"/>
        <v>0</v>
      </c>
      <c r="O27" s="57">
        <v>0</v>
      </c>
      <c r="P27" s="57">
        <f t="shared" si="11"/>
        <v>0</v>
      </c>
      <c r="Q27" s="132">
        <f t="shared" si="12"/>
        <v>0</v>
      </c>
      <c r="R27" s="133">
        <f t="shared" si="13"/>
        <v>0</v>
      </c>
    </row>
    <row r="28" spans="2:18" x14ac:dyDescent="0.2">
      <c r="B28" s="101" t="s">
        <v>30</v>
      </c>
      <c r="C28" s="11">
        <v>500</v>
      </c>
      <c r="D28" s="11"/>
      <c r="E28" s="12">
        <f t="shared" si="7"/>
        <v>500</v>
      </c>
      <c r="F28" s="12">
        <v>1090</v>
      </c>
      <c r="G28" s="12">
        <v>0</v>
      </c>
      <c r="H28" s="12">
        <f t="shared" si="8"/>
        <v>1090</v>
      </c>
      <c r="I28" s="131">
        <f>(H28-E28)</f>
        <v>590</v>
      </c>
      <c r="J28" s="57">
        <v>0</v>
      </c>
      <c r="K28" s="57">
        <v>0</v>
      </c>
      <c r="L28" s="56">
        <v>0</v>
      </c>
      <c r="M28" s="56">
        <f>(K28+L28)</f>
        <v>0</v>
      </c>
      <c r="N28" s="132">
        <f t="shared" si="9"/>
        <v>0</v>
      </c>
      <c r="O28" s="57">
        <f t="shared" si="10"/>
        <v>500</v>
      </c>
      <c r="P28" s="57">
        <f t="shared" si="11"/>
        <v>1090</v>
      </c>
      <c r="Q28" s="132">
        <f t="shared" si="12"/>
        <v>590</v>
      </c>
      <c r="R28" s="133">
        <f t="shared" si="13"/>
        <v>0</v>
      </c>
    </row>
    <row r="29" spans="2:18" x14ac:dyDescent="0.2">
      <c r="B29" s="101" t="s">
        <v>31</v>
      </c>
      <c r="C29" s="13">
        <v>150</v>
      </c>
      <c r="D29" s="13"/>
      <c r="E29" s="15">
        <f t="shared" si="7"/>
        <v>150</v>
      </c>
      <c r="F29" s="15">
        <v>90</v>
      </c>
      <c r="G29" s="15">
        <v>0</v>
      </c>
      <c r="H29" s="15">
        <f t="shared" si="8"/>
        <v>90</v>
      </c>
      <c r="I29" s="134">
        <f>(H29-E29)</f>
        <v>-60</v>
      </c>
      <c r="J29" s="135">
        <v>0</v>
      </c>
      <c r="K29" s="135">
        <v>0</v>
      </c>
      <c r="L29" s="136">
        <v>0</v>
      </c>
      <c r="M29" s="136">
        <f>(K29+L29)</f>
        <v>0</v>
      </c>
      <c r="N29" s="137">
        <f t="shared" si="9"/>
        <v>0</v>
      </c>
      <c r="O29" s="135">
        <f t="shared" si="10"/>
        <v>150</v>
      </c>
      <c r="P29" s="135">
        <f t="shared" si="11"/>
        <v>90</v>
      </c>
      <c r="Q29" s="132">
        <f t="shared" si="12"/>
        <v>-60</v>
      </c>
      <c r="R29" s="138">
        <f t="shared" si="13"/>
        <v>0</v>
      </c>
    </row>
    <row r="30" spans="2:18" x14ac:dyDescent="0.2">
      <c r="B30" s="101" t="s">
        <v>9</v>
      </c>
      <c r="C30" s="11">
        <f>(C24+C25+C26+C28+C29)</f>
        <v>1340</v>
      </c>
      <c r="D30" s="11"/>
      <c r="E30" s="12">
        <f t="shared" si="7"/>
        <v>1340</v>
      </c>
      <c r="F30" s="12">
        <f>(F24+F25+F26+F28+F29)</f>
        <v>2650</v>
      </c>
      <c r="G30" s="12">
        <v>0</v>
      </c>
      <c r="H30" s="12">
        <f>(H24+H25+H26+H28+H29)</f>
        <v>2650</v>
      </c>
      <c r="I30" s="131">
        <f>(H30-E30)</f>
        <v>1310</v>
      </c>
      <c r="J30" s="57">
        <f>(J24+J25+J27+J26+J27+J28+J29)</f>
        <v>0</v>
      </c>
      <c r="K30" s="57">
        <f>(K24+K25+K26+K27+K28+K29)</f>
        <v>0</v>
      </c>
      <c r="L30" s="56">
        <f>(J30)</f>
        <v>0</v>
      </c>
      <c r="M30" s="56">
        <f>(M24+M25+M26+M27+M28+M29)</f>
        <v>0</v>
      </c>
      <c r="N30" s="132">
        <f>(N24+N25+N26+N27+N28+N29)</f>
        <v>0</v>
      </c>
      <c r="O30" s="57">
        <f t="shared" si="10"/>
        <v>1340</v>
      </c>
      <c r="P30" s="57">
        <f t="shared" si="11"/>
        <v>2650</v>
      </c>
      <c r="Q30" s="150">
        <f t="shared" si="12"/>
        <v>1310</v>
      </c>
      <c r="R30" s="133">
        <f t="shared" si="13"/>
        <v>0</v>
      </c>
    </row>
    <row r="31" spans="2:18" ht="5.45" customHeight="1" x14ac:dyDescent="0.2">
      <c r="B31" s="101"/>
      <c r="C31" s="11"/>
      <c r="D31" s="11"/>
      <c r="E31" s="12"/>
      <c r="F31" s="12"/>
      <c r="G31" s="12"/>
      <c r="H31" s="12"/>
      <c r="I31" s="131"/>
      <c r="J31" s="57"/>
      <c r="K31" s="57"/>
      <c r="L31" s="12"/>
      <c r="M31" s="56"/>
      <c r="N31" s="132"/>
      <c r="O31" s="61"/>
      <c r="P31" s="61"/>
      <c r="Q31" s="146"/>
      <c r="R31" s="145"/>
    </row>
    <row r="32" spans="2:18" ht="13.9" customHeight="1" x14ac:dyDescent="0.2">
      <c r="B32" s="100" t="s">
        <v>12</v>
      </c>
      <c r="C32" s="11"/>
      <c r="D32" s="11"/>
      <c r="E32" s="12"/>
      <c r="F32" s="12"/>
      <c r="G32" s="12" t="s">
        <v>2</v>
      </c>
      <c r="H32" s="12"/>
      <c r="I32" s="131"/>
      <c r="J32" s="57"/>
      <c r="K32" s="57"/>
      <c r="L32" s="56"/>
      <c r="M32" s="56"/>
      <c r="N32" s="132" t="s">
        <v>2</v>
      </c>
      <c r="O32" s="61"/>
      <c r="P32" s="61"/>
      <c r="Q32" s="146"/>
      <c r="R32" s="145"/>
    </row>
    <row r="33" spans="1:256" x14ac:dyDescent="0.2">
      <c r="B33" s="101" t="s">
        <v>32</v>
      </c>
      <c r="C33" s="96" t="s">
        <v>23</v>
      </c>
      <c r="D33" s="96"/>
      <c r="E33" s="18" t="str">
        <f>(C33)</f>
        <v>p.m.</v>
      </c>
      <c r="F33" s="12">
        <v>0</v>
      </c>
      <c r="G33" s="12">
        <v>0</v>
      </c>
      <c r="H33" s="12">
        <f>(F33+G33)</f>
        <v>0</v>
      </c>
      <c r="I33" s="131">
        <v>0</v>
      </c>
      <c r="J33" s="57">
        <v>0</v>
      </c>
      <c r="K33" s="57">
        <v>0</v>
      </c>
      <c r="L33" s="56">
        <v>0</v>
      </c>
      <c r="M33" s="56">
        <f>(K33+L33)</f>
        <v>0</v>
      </c>
      <c r="N33" s="132">
        <f>(M33-J33)</f>
        <v>0</v>
      </c>
      <c r="O33" s="57">
        <v>0</v>
      </c>
      <c r="P33" s="57">
        <f>(F33+K33)</f>
        <v>0</v>
      </c>
      <c r="Q33" s="132">
        <v>0</v>
      </c>
      <c r="R33" s="133">
        <f>(G33+L33)</f>
        <v>0</v>
      </c>
    </row>
    <row r="34" spans="1:256" x14ac:dyDescent="0.2">
      <c r="B34" s="101" t="s">
        <v>33</v>
      </c>
      <c r="C34" s="20" t="s">
        <v>23</v>
      </c>
      <c r="D34" s="20"/>
      <c r="E34" s="19" t="s">
        <v>23</v>
      </c>
      <c r="F34" s="15">
        <v>0</v>
      </c>
      <c r="G34" s="15">
        <v>0</v>
      </c>
      <c r="H34" s="15">
        <f>(F34)</f>
        <v>0</v>
      </c>
      <c r="I34" s="134">
        <v>0</v>
      </c>
      <c r="J34" s="135">
        <v>0</v>
      </c>
      <c r="K34" s="135">
        <v>0</v>
      </c>
      <c r="L34" s="136">
        <v>0</v>
      </c>
      <c r="M34" s="136">
        <f>(K34+L34)</f>
        <v>0</v>
      </c>
      <c r="N34" s="137">
        <f>(M34-J34)</f>
        <v>0</v>
      </c>
      <c r="O34" s="135">
        <v>0</v>
      </c>
      <c r="P34" s="135">
        <f>(F34+K34)</f>
        <v>0</v>
      </c>
      <c r="Q34" s="137">
        <f>(P34-O34)</f>
        <v>0</v>
      </c>
      <c r="R34" s="151"/>
      <c r="GJ34" s="35"/>
    </row>
    <row r="35" spans="1:256" ht="15" customHeight="1" x14ac:dyDescent="0.2">
      <c r="B35" s="101" t="s">
        <v>10</v>
      </c>
      <c r="C35" s="96" t="str">
        <f>(C33)</f>
        <v>p.m.</v>
      </c>
      <c r="D35" s="96"/>
      <c r="E35" s="18" t="str">
        <f>(C35)</f>
        <v>p.m.</v>
      </c>
      <c r="F35" s="12">
        <f>(F33+F34)</f>
        <v>0</v>
      </c>
      <c r="G35" s="18">
        <f>(G33)</f>
        <v>0</v>
      </c>
      <c r="H35" s="18">
        <f>(H33+H34)</f>
        <v>0</v>
      </c>
      <c r="I35" s="152">
        <v>0</v>
      </c>
      <c r="J35" s="57">
        <f>(J33+J34)</f>
        <v>0</v>
      </c>
      <c r="K35" s="57">
        <f>(K33+K34)</f>
        <v>0</v>
      </c>
      <c r="L35" s="56">
        <f>(L33+L34)</f>
        <v>0</v>
      </c>
      <c r="M35" s="56">
        <f>(M33+M34)</f>
        <v>0</v>
      </c>
      <c r="N35" s="153">
        <f>(N33+N34)</f>
        <v>0</v>
      </c>
      <c r="O35" s="57">
        <v>0</v>
      </c>
      <c r="P35" s="57">
        <f>(F35+K35)</f>
        <v>0</v>
      </c>
      <c r="Q35" s="132">
        <v>0</v>
      </c>
      <c r="R35" s="133">
        <f>(G35+L35)</f>
        <v>0</v>
      </c>
    </row>
    <row r="36" spans="1:256" ht="5.45" customHeight="1" x14ac:dyDescent="0.2">
      <c r="B36" s="101"/>
      <c r="C36" s="11"/>
      <c r="D36" s="11"/>
      <c r="E36" s="12"/>
      <c r="F36" s="12"/>
      <c r="G36" s="18"/>
      <c r="H36" s="18"/>
      <c r="I36" s="152"/>
      <c r="J36" s="57"/>
      <c r="K36" s="57"/>
      <c r="L36" s="56"/>
      <c r="M36" s="56"/>
      <c r="N36" s="153"/>
      <c r="O36" s="61"/>
      <c r="P36" s="58"/>
      <c r="Q36" s="146"/>
      <c r="R36" s="145"/>
    </row>
    <row r="37" spans="1:256" x14ac:dyDescent="0.2">
      <c r="B37" s="100" t="s">
        <v>67</v>
      </c>
      <c r="C37" s="11"/>
      <c r="D37" s="11"/>
      <c r="E37" s="12"/>
      <c r="F37" s="12"/>
      <c r="G37" s="12"/>
      <c r="H37" s="12"/>
      <c r="I37" s="131"/>
      <c r="J37" s="57"/>
      <c r="K37" s="57"/>
      <c r="L37" s="56"/>
      <c r="M37" s="56"/>
      <c r="N37" s="132"/>
      <c r="O37" s="61"/>
      <c r="P37" s="61"/>
      <c r="Q37" s="146"/>
      <c r="R37" s="145"/>
    </row>
    <row r="38" spans="1:256" x14ac:dyDescent="0.2">
      <c r="B38" s="101" t="s">
        <v>34</v>
      </c>
      <c r="C38" s="96" t="s">
        <v>23</v>
      </c>
      <c r="D38" s="96"/>
      <c r="E38" s="18" t="str">
        <f>(C38)</f>
        <v>p.m.</v>
      </c>
      <c r="F38" s="12">
        <v>0</v>
      </c>
      <c r="G38" s="12">
        <v>0</v>
      </c>
      <c r="H38" s="12">
        <f>(F38)</f>
        <v>0</v>
      </c>
      <c r="I38" s="131">
        <v>0</v>
      </c>
      <c r="J38" s="57">
        <v>0</v>
      </c>
      <c r="K38" s="57">
        <v>0</v>
      </c>
      <c r="L38" s="56">
        <v>0</v>
      </c>
      <c r="M38" s="56">
        <f>(K38+L38)</f>
        <v>0</v>
      </c>
      <c r="N38" s="132">
        <f>(M38-J38)</f>
        <v>0</v>
      </c>
      <c r="O38" s="57">
        <v>0</v>
      </c>
      <c r="P38" s="57">
        <f t="shared" ref="O38:P42" si="14">(F38+K38)</f>
        <v>0</v>
      </c>
      <c r="Q38" s="132">
        <v>0</v>
      </c>
      <c r="R38" s="133">
        <f>(G38+L38)</f>
        <v>0</v>
      </c>
    </row>
    <row r="39" spans="1:256" x14ac:dyDescent="0.2">
      <c r="B39" s="101" t="s">
        <v>35</v>
      </c>
      <c r="C39" s="11">
        <v>2000</v>
      </c>
      <c r="D39" s="11"/>
      <c r="E39" s="12">
        <f>(C39)</f>
        <v>2000</v>
      </c>
      <c r="F39" s="12">
        <v>16015.57</v>
      </c>
      <c r="G39" s="12">
        <v>0</v>
      </c>
      <c r="H39" s="12">
        <f>(F39+G39)</f>
        <v>16015.57</v>
      </c>
      <c r="I39" s="131">
        <f>(H39-E39)</f>
        <v>14015.57</v>
      </c>
      <c r="J39" s="57">
        <v>516.46</v>
      </c>
      <c r="K39" s="57">
        <v>0</v>
      </c>
      <c r="L39" s="56">
        <v>516.46</v>
      </c>
      <c r="M39" s="56">
        <f>(K39+L39)</f>
        <v>516.46</v>
      </c>
      <c r="N39" s="132">
        <f>(M39-J39)</f>
        <v>0</v>
      </c>
      <c r="O39" s="57">
        <f t="shared" si="14"/>
        <v>2516.46</v>
      </c>
      <c r="P39" s="57">
        <f>(F39+K39)</f>
        <v>16015.57</v>
      </c>
      <c r="Q39" s="132">
        <f>(P39-O39)</f>
        <v>13499.11</v>
      </c>
      <c r="R39" s="133">
        <f>(G39+L39)</f>
        <v>516.46</v>
      </c>
    </row>
    <row r="40" spans="1:256" x14ac:dyDescent="0.2">
      <c r="B40" s="101" t="s">
        <v>36</v>
      </c>
      <c r="C40" s="11">
        <v>1000</v>
      </c>
      <c r="D40" s="11"/>
      <c r="E40" s="12">
        <v>1000</v>
      </c>
      <c r="F40" s="12">
        <v>3000</v>
      </c>
      <c r="G40" s="12">
        <v>0</v>
      </c>
      <c r="H40" s="12">
        <f>(F40+G40)</f>
        <v>3000</v>
      </c>
      <c r="I40" s="131">
        <f>(H40-E40)</f>
        <v>2000</v>
      </c>
      <c r="J40" s="57">
        <v>0</v>
      </c>
      <c r="K40" s="57"/>
      <c r="L40" s="56">
        <v>0</v>
      </c>
      <c r="M40" s="56">
        <v>0</v>
      </c>
      <c r="N40" s="132">
        <v>0</v>
      </c>
      <c r="O40" s="57">
        <f t="shared" si="14"/>
        <v>1000</v>
      </c>
      <c r="P40" s="57">
        <f t="shared" si="14"/>
        <v>3000</v>
      </c>
      <c r="Q40" s="132">
        <f>(P40-O40)</f>
        <v>2000</v>
      </c>
      <c r="R40" s="133">
        <f>(G40+L40)</f>
        <v>0</v>
      </c>
    </row>
    <row r="41" spans="1:256" x14ac:dyDescent="0.2">
      <c r="B41" s="101" t="s">
        <v>37</v>
      </c>
      <c r="C41" s="20">
        <v>1654.12</v>
      </c>
      <c r="D41" s="13"/>
      <c r="E41" s="15">
        <f>(C41)</f>
        <v>1654.12</v>
      </c>
      <c r="F41" s="15">
        <v>1296.8800000000001</v>
      </c>
      <c r="G41" s="280">
        <v>352.56</v>
      </c>
      <c r="H41" s="280">
        <f>(F41+G41)</f>
        <v>1649.44</v>
      </c>
      <c r="I41" s="281">
        <f>(H41-E41)</f>
        <v>-4.6799999999998363</v>
      </c>
      <c r="J41" s="366">
        <v>154.96</v>
      </c>
      <c r="K41" s="326">
        <v>153.91999999999999</v>
      </c>
      <c r="L41" s="280">
        <v>0</v>
      </c>
      <c r="M41" s="280">
        <f>(K41+L41)</f>
        <v>153.91999999999999</v>
      </c>
      <c r="N41" s="281">
        <f>(M41-J41)</f>
        <v>-1.0400000000000205</v>
      </c>
      <c r="O41" s="326">
        <f t="shared" si="14"/>
        <v>1809.08</v>
      </c>
      <c r="P41" s="326">
        <f t="shared" si="14"/>
        <v>1450.8000000000002</v>
      </c>
      <c r="Q41" s="279">
        <f>(P41-O41)</f>
        <v>-358.27999999999975</v>
      </c>
      <c r="R41" s="298">
        <f>(G41+L41)</f>
        <v>352.56</v>
      </c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</row>
    <row r="42" spans="1:256" ht="15" customHeight="1" x14ac:dyDescent="0.2">
      <c r="B42" s="101" t="s">
        <v>13</v>
      </c>
      <c r="C42" s="11">
        <f>(C39+C40+C41)</f>
        <v>4654.12</v>
      </c>
      <c r="D42" s="74"/>
      <c r="E42" s="71">
        <f>(C42)</f>
        <v>4654.12</v>
      </c>
      <c r="F42" s="12">
        <f>(F39+F40+F41)</f>
        <v>20312.45</v>
      </c>
      <c r="G42" s="285">
        <f>(G39+G41)</f>
        <v>352.56</v>
      </c>
      <c r="H42" s="130">
        <f>(H38+H39+H40+H41)</f>
        <v>20665.009999999998</v>
      </c>
      <c r="I42" s="279">
        <f>(H42-E42)</f>
        <v>16010.89</v>
      </c>
      <c r="J42" s="229">
        <f>(J39 + J41)</f>
        <v>671.42000000000007</v>
      </c>
      <c r="K42" s="229">
        <f>(K38+K39+K41)</f>
        <v>153.91999999999999</v>
      </c>
      <c r="L42" s="285">
        <f>(L38+L39+L41)</f>
        <v>516.46</v>
      </c>
      <c r="M42" s="285">
        <f>(M39+M41)</f>
        <v>670.38</v>
      </c>
      <c r="N42" s="279">
        <f>(N38+N39+N41)</f>
        <v>-1.0400000000000205</v>
      </c>
      <c r="O42" s="229">
        <f t="shared" si="14"/>
        <v>5325.54</v>
      </c>
      <c r="P42" s="229">
        <f t="shared" si="14"/>
        <v>20466.37</v>
      </c>
      <c r="Q42" s="287">
        <f>(P42-O42)</f>
        <v>15140.829999999998</v>
      </c>
      <c r="R42" s="284">
        <f>(G42+L42)</f>
        <v>869.02</v>
      </c>
      <c r="S42" s="72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s="69" customFormat="1" ht="3" customHeight="1" thickBot="1" x14ac:dyDescent="0.25">
      <c r="A43" s="35"/>
      <c r="B43" s="101"/>
      <c r="C43" s="97"/>
      <c r="D43" s="34"/>
      <c r="E43" s="21"/>
      <c r="F43" s="16"/>
      <c r="G43" s="16"/>
      <c r="H43" s="16"/>
      <c r="I43" s="139"/>
      <c r="J43" s="155"/>
      <c r="K43" s="141"/>
      <c r="L43" s="156"/>
      <c r="M43" s="141"/>
      <c r="N43" s="142"/>
      <c r="O43" s="143"/>
      <c r="P43" s="157"/>
      <c r="Q43" s="158"/>
      <c r="R43" s="14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ht="3" customHeight="1" thickTop="1" x14ac:dyDescent="0.2">
      <c r="B44" s="101"/>
      <c r="C44" s="11"/>
      <c r="D44" s="70"/>
      <c r="E44" s="12"/>
      <c r="F44" s="12"/>
      <c r="G44" s="12"/>
      <c r="H44" s="12"/>
      <c r="I44" s="131"/>
      <c r="J44" s="57"/>
      <c r="K44" s="56"/>
      <c r="L44" s="56"/>
      <c r="M44" s="56"/>
      <c r="N44" s="132"/>
      <c r="O44" s="61"/>
      <c r="P44" s="159"/>
      <c r="Q44" s="73"/>
      <c r="R44" s="14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</row>
    <row r="45" spans="1:256" ht="15" customHeight="1" x14ac:dyDescent="0.25">
      <c r="B45" s="121" t="s">
        <v>15</v>
      </c>
      <c r="C45" s="191">
        <f>(C30+C42)</f>
        <v>5994.12</v>
      </c>
      <c r="D45" s="191"/>
      <c r="E45" s="192">
        <f>(C45)</f>
        <v>5994.12</v>
      </c>
      <c r="F45" s="192">
        <f>(F30+F35+F42)</f>
        <v>22962.45</v>
      </c>
      <c r="G45" s="193">
        <f>(G30+G35+G42)</f>
        <v>352.56</v>
      </c>
      <c r="H45" s="193">
        <f>(H30+H35+H42)</f>
        <v>23315.01</v>
      </c>
      <c r="I45" s="194">
        <f>(H45-E45)</f>
        <v>17320.89</v>
      </c>
      <c r="J45" s="195">
        <f>(J35+J42)</f>
        <v>671.42000000000007</v>
      </c>
      <c r="K45" s="195">
        <f>(K30+K35+K42)</f>
        <v>153.91999999999999</v>
      </c>
      <c r="L45" s="196">
        <f>(L30+L35+L42)</f>
        <v>516.46</v>
      </c>
      <c r="M45" s="196">
        <f>(M30+M35+M42)</f>
        <v>670.38</v>
      </c>
      <c r="N45" s="197">
        <f>(N30+N35+N42)</f>
        <v>-1.0400000000000205</v>
      </c>
      <c r="O45" s="187">
        <f>(E45+J45)</f>
        <v>6665.54</v>
      </c>
      <c r="P45" s="196">
        <f>(F45+K45)</f>
        <v>23116.37</v>
      </c>
      <c r="Q45" s="189">
        <f>(P45-O45)</f>
        <v>16450.829999999998</v>
      </c>
      <c r="R45" s="198">
        <f>(G45+L45)</f>
        <v>869.02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</row>
    <row r="46" spans="1:256" ht="1.1499999999999999" customHeight="1" x14ac:dyDescent="0.2">
      <c r="B46" s="101"/>
      <c r="C46" s="24"/>
      <c r="D46" s="24"/>
      <c r="E46" s="23"/>
      <c r="F46" s="23"/>
      <c r="G46" s="23"/>
      <c r="H46" s="23"/>
      <c r="I46" s="160"/>
      <c r="J46" s="161"/>
      <c r="K46" s="162"/>
      <c r="L46" s="163"/>
      <c r="M46" s="163"/>
      <c r="N46" s="164"/>
      <c r="O46" s="165"/>
      <c r="P46" s="165"/>
      <c r="Q46" s="166">
        <f>(P46-O46)</f>
        <v>0</v>
      </c>
      <c r="R46" s="14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</row>
    <row r="47" spans="1:256" ht="15" customHeight="1" x14ac:dyDescent="0.25">
      <c r="B47" s="121" t="s">
        <v>16</v>
      </c>
      <c r="C47" s="183">
        <f>(C20+C45)</f>
        <v>412568.12</v>
      </c>
      <c r="D47" s="79"/>
      <c r="E47" s="185">
        <f>(E20+E45)</f>
        <v>412568.12</v>
      </c>
      <c r="F47" s="185">
        <f>(F20+F45)</f>
        <v>427682.45</v>
      </c>
      <c r="G47" s="185">
        <f>(G20+G45)</f>
        <v>929.56</v>
      </c>
      <c r="H47" s="185">
        <f>(H20+H45)</f>
        <v>428612.01</v>
      </c>
      <c r="I47" s="186">
        <f>(H47-E47)</f>
        <v>16043.890000000014</v>
      </c>
      <c r="J47" s="187">
        <f>(J20+J45)</f>
        <v>1488.42</v>
      </c>
      <c r="K47" s="187">
        <f>(K20+K45)</f>
        <v>730.92</v>
      </c>
      <c r="L47" s="188">
        <f>(L20+L45)</f>
        <v>516.46</v>
      </c>
      <c r="M47" s="188">
        <f>(M20+M45)</f>
        <v>1247.3800000000001</v>
      </c>
      <c r="N47" s="189">
        <f>(N20+N45)</f>
        <v>-241.04000000000002</v>
      </c>
      <c r="O47" s="199">
        <f>(E47+J47)</f>
        <v>414056.54</v>
      </c>
      <c r="P47" s="187">
        <f>(F47+K47)</f>
        <v>428413.37</v>
      </c>
      <c r="Q47" s="189">
        <f>(P47-O47)</f>
        <v>14356.830000000016</v>
      </c>
      <c r="R47" s="190">
        <f>(G47+L47)</f>
        <v>1446.02</v>
      </c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</row>
    <row r="48" spans="1:256" ht="1.9" customHeight="1" thickBot="1" x14ac:dyDescent="0.25">
      <c r="B48" s="100"/>
      <c r="C48" s="98"/>
      <c r="D48" s="26"/>
      <c r="E48" s="25"/>
      <c r="F48" s="25"/>
      <c r="G48" s="25"/>
      <c r="H48" s="25"/>
      <c r="I48" s="167"/>
      <c r="J48" s="168"/>
      <c r="K48" s="168"/>
      <c r="L48" s="169"/>
      <c r="M48" s="169"/>
      <c r="N48" s="170"/>
      <c r="O48" s="55"/>
      <c r="P48" s="55"/>
      <c r="Q48" s="170">
        <f>(P48-O48)</f>
        <v>0</v>
      </c>
      <c r="R48" s="171"/>
    </row>
    <row r="49" spans="1:18" ht="5.45" customHeight="1" thickTop="1" x14ac:dyDescent="0.2">
      <c r="B49" s="101"/>
      <c r="C49" s="24"/>
      <c r="D49" s="24"/>
      <c r="E49" s="23"/>
      <c r="F49" s="23"/>
      <c r="G49" s="23"/>
      <c r="H49" s="23"/>
      <c r="I49" s="160"/>
      <c r="J49" s="61"/>
      <c r="K49" s="57"/>
      <c r="L49" s="58"/>
      <c r="M49" s="58"/>
      <c r="N49" s="146"/>
      <c r="O49" s="61"/>
      <c r="P49" s="61"/>
      <c r="Q49" s="132"/>
      <c r="R49" s="145"/>
    </row>
    <row r="50" spans="1:18" ht="13.9" customHeight="1" x14ac:dyDescent="0.25">
      <c r="B50" s="122" t="s">
        <v>56</v>
      </c>
      <c r="C50" s="10"/>
      <c r="D50" s="79"/>
      <c r="E50" s="12"/>
      <c r="F50" s="10"/>
      <c r="G50" s="12"/>
      <c r="H50" s="12"/>
      <c r="I50" s="131"/>
      <c r="J50" s="172"/>
      <c r="K50" s="173"/>
      <c r="L50" s="174"/>
      <c r="M50" s="175"/>
      <c r="N50" s="176"/>
      <c r="O50" s="175"/>
      <c r="P50" s="174"/>
      <c r="Q50" s="177"/>
      <c r="R50" s="178"/>
    </row>
    <row r="51" spans="1:18" ht="14.45" customHeight="1" x14ac:dyDescent="0.2">
      <c r="B51" s="100" t="s">
        <v>57</v>
      </c>
      <c r="C51" s="10"/>
      <c r="D51" s="24"/>
      <c r="E51" s="11"/>
      <c r="F51" s="10"/>
      <c r="G51" s="11"/>
      <c r="H51" s="11"/>
      <c r="I51" s="131"/>
      <c r="J51" s="172"/>
      <c r="K51" s="173"/>
      <c r="L51" s="174"/>
      <c r="M51" s="175"/>
      <c r="N51" s="176"/>
      <c r="O51" s="175"/>
      <c r="P51" s="174"/>
      <c r="Q51" s="177"/>
      <c r="R51" s="178"/>
    </row>
    <row r="52" spans="1:18" ht="13.9" customHeight="1" x14ac:dyDescent="0.2">
      <c r="B52" s="101" t="s">
        <v>70</v>
      </c>
      <c r="C52" s="13">
        <v>100</v>
      </c>
      <c r="D52" s="80"/>
      <c r="E52" s="15">
        <v>100</v>
      </c>
      <c r="F52" s="15">
        <v>0</v>
      </c>
      <c r="G52" s="15">
        <v>0</v>
      </c>
      <c r="H52" s="13">
        <f>(F52+G52)</f>
        <v>0</v>
      </c>
      <c r="I52" s="134">
        <f>(H52-E52)</f>
        <v>-100</v>
      </c>
      <c r="J52" s="135">
        <v>0</v>
      </c>
      <c r="K52" s="136">
        <v>0</v>
      </c>
      <c r="L52" s="136">
        <v>0</v>
      </c>
      <c r="M52" s="135">
        <f>(K52+L52)</f>
        <v>0</v>
      </c>
      <c r="N52" s="137">
        <f>(M52-J52)</f>
        <v>0</v>
      </c>
      <c r="O52" s="135">
        <f>(E52+J52)</f>
        <v>100</v>
      </c>
      <c r="P52" s="136">
        <f>(F52+K52)</f>
        <v>0</v>
      </c>
      <c r="Q52" s="179">
        <f>(P52-O52)</f>
        <v>-100</v>
      </c>
      <c r="R52" s="138">
        <f>(G52+L52)</f>
        <v>0</v>
      </c>
    </row>
    <row r="53" spans="1:18" ht="13.9" customHeight="1" x14ac:dyDescent="0.2">
      <c r="B53" s="101" t="s">
        <v>58</v>
      </c>
      <c r="C53" s="11">
        <f>(C52)</f>
        <v>100</v>
      </c>
      <c r="D53" s="10"/>
      <c r="E53" s="71">
        <f>(C53)</f>
        <v>100</v>
      </c>
      <c r="F53" s="12">
        <f>(F52)</f>
        <v>0</v>
      </c>
      <c r="G53" s="71">
        <f>(G52)</f>
        <v>0</v>
      </c>
      <c r="H53" s="12">
        <f>(H52)</f>
        <v>0</v>
      </c>
      <c r="I53" s="180">
        <f>(H53-E53)</f>
        <v>-100</v>
      </c>
      <c r="J53" s="57">
        <f>(J52)</f>
        <v>0</v>
      </c>
      <c r="K53" s="56">
        <f>(K52)</f>
        <v>0</v>
      </c>
      <c r="L53" s="154">
        <f>(L52)</f>
        <v>0</v>
      </c>
      <c r="M53" s="57">
        <f>(M52)</f>
        <v>0</v>
      </c>
      <c r="N53" s="150">
        <f>(N52)</f>
        <v>0</v>
      </c>
      <c r="O53" s="57">
        <f>(E53+J53)</f>
        <v>100</v>
      </c>
      <c r="P53" s="56">
        <f>(F53+K53)</f>
        <v>0</v>
      </c>
      <c r="Q53" s="181">
        <f>(P53-O53)</f>
        <v>-100</v>
      </c>
      <c r="R53" s="133">
        <f>(G53+L53)</f>
        <v>0</v>
      </c>
    </row>
    <row r="54" spans="1:18" ht="5.45" customHeight="1" x14ac:dyDescent="0.2">
      <c r="B54" s="101"/>
      <c r="C54" s="11"/>
      <c r="D54" s="10"/>
      <c r="E54" s="12"/>
      <c r="F54" s="12"/>
      <c r="G54" s="12"/>
      <c r="H54" s="12"/>
      <c r="I54" s="131"/>
      <c r="J54" s="57"/>
      <c r="K54" s="56"/>
      <c r="L54" s="56"/>
      <c r="M54" s="57"/>
      <c r="N54" s="132"/>
      <c r="O54" s="175"/>
      <c r="P54" s="174"/>
      <c r="Q54" s="177"/>
      <c r="R54" s="178"/>
    </row>
    <row r="55" spans="1:18" ht="13.9" customHeight="1" x14ac:dyDescent="0.2">
      <c r="B55" s="100" t="s">
        <v>59</v>
      </c>
      <c r="C55" s="11"/>
      <c r="D55" s="10"/>
      <c r="E55" s="12"/>
      <c r="F55" s="12"/>
      <c r="G55" s="12"/>
      <c r="H55" s="12"/>
      <c r="I55" s="131"/>
      <c r="J55" s="57"/>
      <c r="K55" s="56"/>
      <c r="L55" s="56"/>
      <c r="M55" s="57"/>
      <c r="N55" s="132"/>
      <c r="O55" s="175"/>
      <c r="P55" s="174"/>
      <c r="Q55" s="177"/>
      <c r="R55" s="178"/>
    </row>
    <row r="56" spans="1:18" ht="13.9" customHeight="1" x14ac:dyDescent="0.2">
      <c r="B56" s="101" t="s">
        <v>60</v>
      </c>
      <c r="C56" s="20" t="s">
        <v>23</v>
      </c>
      <c r="D56" s="81"/>
      <c r="E56" s="19" t="str">
        <f>(C56)</f>
        <v>p.m.</v>
      </c>
      <c r="F56" s="15">
        <v>0</v>
      </c>
      <c r="G56" s="15">
        <v>0</v>
      </c>
      <c r="H56" s="15">
        <f>(F56+G56)</f>
        <v>0</v>
      </c>
      <c r="I56" s="134">
        <v>0</v>
      </c>
      <c r="J56" s="135">
        <v>0</v>
      </c>
      <c r="K56" s="136">
        <v>0</v>
      </c>
      <c r="L56" s="136">
        <v>0</v>
      </c>
      <c r="M56" s="135">
        <f>(K56+L56)</f>
        <v>0</v>
      </c>
      <c r="N56" s="137">
        <f>(M56-J56)</f>
        <v>0</v>
      </c>
      <c r="O56" s="135">
        <v>0</v>
      </c>
      <c r="P56" s="136">
        <f>(F56+K56)</f>
        <v>0</v>
      </c>
      <c r="Q56" s="179">
        <f>(P56-O56)</f>
        <v>0</v>
      </c>
      <c r="R56" s="138">
        <f>(G56+L56)</f>
        <v>0</v>
      </c>
    </row>
    <row r="57" spans="1:18" ht="13.9" customHeight="1" x14ac:dyDescent="0.2">
      <c r="B57" s="101" t="s">
        <v>61</v>
      </c>
      <c r="C57" s="96" t="str">
        <f>(C56)</f>
        <v>p.m.</v>
      </c>
      <c r="D57" s="82"/>
      <c r="E57" s="18" t="str">
        <f t="shared" ref="E57:N57" si="15">(E56)</f>
        <v>p.m.</v>
      </c>
      <c r="F57" s="12">
        <f t="shared" si="15"/>
        <v>0</v>
      </c>
      <c r="G57" s="12">
        <f t="shared" si="15"/>
        <v>0</v>
      </c>
      <c r="H57" s="12">
        <f t="shared" si="15"/>
        <v>0</v>
      </c>
      <c r="I57" s="131">
        <f t="shared" si="15"/>
        <v>0</v>
      </c>
      <c r="J57" s="57">
        <f t="shared" si="15"/>
        <v>0</v>
      </c>
      <c r="K57" s="56">
        <f t="shared" si="15"/>
        <v>0</v>
      </c>
      <c r="L57" s="56">
        <f t="shared" si="15"/>
        <v>0</v>
      </c>
      <c r="M57" s="57">
        <f t="shared" si="15"/>
        <v>0</v>
      </c>
      <c r="N57" s="150">
        <f t="shared" si="15"/>
        <v>0</v>
      </c>
      <c r="O57" s="57">
        <v>0</v>
      </c>
      <c r="P57" s="56">
        <f>(F57+K57)</f>
        <v>0</v>
      </c>
      <c r="Q57" s="181">
        <f>(P57-O57)</f>
        <v>0</v>
      </c>
      <c r="R57" s="133">
        <f>(G57+L57)</f>
        <v>0</v>
      </c>
    </row>
    <row r="58" spans="1:18" ht="5.45" customHeight="1" x14ac:dyDescent="0.2">
      <c r="B58" s="101"/>
      <c r="C58" s="11"/>
      <c r="D58" s="10"/>
      <c r="E58" s="12"/>
      <c r="F58" s="11"/>
      <c r="G58" s="12"/>
      <c r="H58" s="12"/>
      <c r="I58" s="131"/>
      <c r="J58" s="57"/>
      <c r="K58" s="56"/>
      <c r="L58" s="56"/>
      <c r="M58" s="57"/>
      <c r="N58" s="132"/>
      <c r="O58" s="175"/>
      <c r="P58" s="174"/>
      <c r="Q58" s="177"/>
      <c r="R58" s="178"/>
    </row>
    <row r="59" spans="1:18" ht="13.9" customHeight="1" x14ac:dyDescent="0.2">
      <c r="B59" s="100" t="s">
        <v>68</v>
      </c>
      <c r="C59" s="11"/>
      <c r="D59" s="10"/>
      <c r="E59" s="12"/>
      <c r="F59" s="12"/>
      <c r="G59" s="12"/>
      <c r="H59" s="12"/>
      <c r="I59" s="131"/>
      <c r="J59" s="57"/>
      <c r="K59" s="56"/>
      <c r="L59" s="56"/>
      <c r="M59" s="57"/>
      <c r="N59" s="132"/>
      <c r="O59" s="175"/>
      <c r="P59" s="174"/>
      <c r="Q59" s="177"/>
      <c r="R59" s="178"/>
    </row>
    <row r="60" spans="1:18" ht="13.9" customHeight="1" x14ac:dyDescent="0.2">
      <c r="B60" s="101" t="s">
        <v>62</v>
      </c>
      <c r="C60" s="13">
        <v>75000</v>
      </c>
      <c r="D60" s="14"/>
      <c r="E60" s="15">
        <f>(C60)</f>
        <v>75000</v>
      </c>
      <c r="F60" s="15">
        <v>0</v>
      </c>
      <c r="G60" s="15">
        <v>0</v>
      </c>
      <c r="H60" s="15">
        <f>(F60+G60)</f>
        <v>0</v>
      </c>
      <c r="I60" s="134">
        <f>(H60-E60)</f>
        <v>-75000</v>
      </c>
      <c r="J60" s="135">
        <v>0</v>
      </c>
      <c r="K60" s="136">
        <v>0</v>
      </c>
      <c r="L60" s="136">
        <v>0</v>
      </c>
      <c r="M60" s="135">
        <f>(K60+L60)</f>
        <v>0</v>
      </c>
      <c r="N60" s="137">
        <f>(M60-J60)</f>
        <v>0</v>
      </c>
      <c r="O60" s="135">
        <f t="shared" ref="O60:P63" si="16">(E60+J60)</f>
        <v>75000</v>
      </c>
      <c r="P60" s="136">
        <f t="shared" si="16"/>
        <v>0</v>
      </c>
      <c r="Q60" s="179">
        <f>(P60-O60)</f>
        <v>-75000</v>
      </c>
      <c r="R60" s="138">
        <f>(G60+L60)</f>
        <v>0</v>
      </c>
    </row>
    <row r="61" spans="1:18" ht="13.9" customHeight="1" x14ac:dyDescent="0.2">
      <c r="B61" s="101" t="s">
        <v>63</v>
      </c>
      <c r="C61" s="11">
        <f>(C60)</f>
        <v>75000</v>
      </c>
      <c r="D61" s="9"/>
      <c r="E61" s="12">
        <f t="shared" ref="E61:N61" si="17">(E60)</f>
        <v>75000</v>
      </c>
      <c r="F61" s="12">
        <f t="shared" si="17"/>
        <v>0</v>
      </c>
      <c r="G61" s="12">
        <f t="shared" si="17"/>
        <v>0</v>
      </c>
      <c r="H61" s="12">
        <f t="shared" si="17"/>
        <v>0</v>
      </c>
      <c r="I61" s="131">
        <f t="shared" si="17"/>
        <v>-75000</v>
      </c>
      <c r="J61" s="57">
        <f t="shared" si="17"/>
        <v>0</v>
      </c>
      <c r="K61" s="56">
        <f t="shared" si="17"/>
        <v>0</v>
      </c>
      <c r="L61" s="56">
        <f t="shared" si="17"/>
        <v>0</v>
      </c>
      <c r="M61" s="57">
        <f t="shared" si="17"/>
        <v>0</v>
      </c>
      <c r="N61" s="150">
        <f t="shared" si="17"/>
        <v>0</v>
      </c>
      <c r="O61" s="57">
        <f t="shared" si="16"/>
        <v>75000</v>
      </c>
      <c r="P61" s="154">
        <f t="shared" si="16"/>
        <v>0</v>
      </c>
      <c r="Q61" s="150">
        <f>(P61-O61)</f>
        <v>-75000</v>
      </c>
      <c r="R61" s="133">
        <f>(G61+L61)</f>
        <v>0</v>
      </c>
    </row>
    <row r="62" spans="1:18" ht="3" customHeight="1" x14ac:dyDescent="0.2">
      <c r="B62" s="101"/>
      <c r="C62" s="22"/>
      <c r="D62" s="17"/>
      <c r="E62" s="16"/>
      <c r="F62" s="16"/>
      <c r="G62" s="16"/>
      <c r="H62" s="16"/>
      <c r="I62" s="139"/>
      <c r="J62" s="140"/>
      <c r="K62" s="141"/>
      <c r="L62" s="141"/>
      <c r="M62" s="140"/>
      <c r="N62" s="142"/>
      <c r="O62" s="140">
        <f t="shared" si="16"/>
        <v>0</v>
      </c>
      <c r="P62" s="56">
        <f t="shared" si="16"/>
        <v>0</v>
      </c>
      <c r="Q62" s="181">
        <f>(P62-O62)</f>
        <v>0</v>
      </c>
      <c r="R62" s="133">
        <f>(G62+L62)</f>
        <v>0</v>
      </c>
    </row>
    <row r="63" spans="1:18" ht="15.6" customHeight="1" x14ac:dyDescent="0.25">
      <c r="A63" s="52"/>
      <c r="B63" s="123" t="s">
        <v>64</v>
      </c>
      <c r="C63" s="200">
        <f>(C53+C61)</f>
        <v>75100</v>
      </c>
      <c r="D63" s="201"/>
      <c r="E63" s="183">
        <f>(C63)</f>
        <v>75100</v>
      </c>
      <c r="F63" s="185">
        <f t="shared" ref="F63:N63" si="18">(F53+F57+F61)</f>
        <v>0</v>
      </c>
      <c r="G63" s="185">
        <f t="shared" si="18"/>
        <v>0</v>
      </c>
      <c r="H63" s="185">
        <f t="shared" si="18"/>
        <v>0</v>
      </c>
      <c r="I63" s="186">
        <f>(I53+I57+I61)</f>
        <v>-75100</v>
      </c>
      <c r="J63" s="187">
        <f t="shared" si="18"/>
        <v>0</v>
      </c>
      <c r="K63" s="188">
        <f t="shared" si="18"/>
        <v>0</v>
      </c>
      <c r="L63" s="188">
        <f t="shared" si="18"/>
        <v>0</v>
      </c>
      <c r="M63" s="187">
        <f t="shared" si="18"/>
        <v>0</v>
      </c>
      <c r="N63" s="202">
        <f t="shared" si="18"/>
        <v>0</v>
      </c>
      <c r="O63" s="203">
        <f t="shared" si="16"/>
        <v>75100</v>
      </c>
      <c r="P63" s="204">
        <f t="shared" si="16"/>
        <v>0</v>
      </c>
      <c r="Q63" s="205">
        <f>(P63-O63)</f>
        <v>-75100</v>
      </c>
      <c r="R63" s="206">
        <f>(G63+L63)</f>
        <v>0</v>
      </c>
    </row>
    <row r="64" spans="1:18" ht="3" customHeight="1" thickBot="1" x14ac:dyDescent="0.25">
      <c r="A64" s="52"/>
      <c r="B64" s="459"/>
      <c r="C64" s="460"/>
      <c r="D64" s="461"/>
      <c r="E64" s="461"/>
      <c r="F64" s="460"/>
      <c r="G64" s="461"/>
      <c r="H64" s="461"/>
      <c r="I64" s="462"/>
      <c r="J64" s="463"/>
      <c r="K64" s="464"/>
      <c r="L64" s="465"/>
      <c r="M64" s="466"/>
      <c r="N64" s="467"/>
      <c r="O64" s="463"/>
      <c r="P64" s="463"/>
      <c r="Q64" s="467"/>
      <c r="R64" s="468"/>
    </row>
    <row r="65" spans="1:24" ht="4.9000000000000004" customHeight="1" x14ac:dyDescent="0.2">
      <c r="A65" s="52"/>
      <c r="B65" s="73"/>
      <c r="C65" s="61"/>
      <c r="D65" s="58"/>
      <c r="E65" s="58"/>
      <c r="F65" s="58"/>
      <c r="G65" s="58"/>
      <c r="H65" s="58"/>
      <c r="I65" s="146"/>
      <c r="J65" s="172"/>
      <c r="K65" s="173"/>
      <c r="L65" s="173"/>
      <c r="M65" s="173"/>
      <c r="N65" s="182"/>
      <c r="O65" s="60"/>
      <c r="P65" s="458"/>
      <c r="Q65" s="65"/>
      <c r="R65" s="66"/>
    </row>
    <row r="66" spans="1:24" ht="15" x14ac:dyDescent="0.25">
      <c r="A66" s="52"/>
      <c r="B66" s="123" t="s">
        <v>65</v>
      </c>
      <c r="C66" s="392">
        <f>(C47+C63)</f>
        <v>487668.12</v>
      </c>
      <c r="D66" s="399"/>
      <c r="E66" s="333">
        <f>(E47+E63)</f>
        <v>487668.12</v>
      </c>
      <c r="F66" s="333">
        <f>(F47+F63)</f>
        <v>427682.45</v>
      </c>
      <c r="G66" s="333">
        <f>(G47+G63)</f>
        <v>929.56</v>
      </c>
      <c r="H66" s="333">
        <f>(H47+H63)</f>
        <v>428612.01</v>
      </c>
      <c r="I66" s="412">
        <f>(H66-E66)</f>
        <v>-59056.109999999986</v>
      </c>
      <c r="J66" s="392">
        <f>(J47+J63)</f>
        <v>1488.42</v>
      </c>
      <c r="K66" s="333">
        <f>(K47+K63)</f>
        <v>730.92</v>
      </c>
      <c r="L66" s="333">
        <f>(L47+L63)</f>
        <v>516.46</v>
      </c>
      <c r="M66" s="333">
        <f>(M47+M63)</f>
        <v>1247.3800000000001</v>
      </c>
      <c r="N66" s="412">
        <f>(N47+N63)</f>
        <v>-241.04000000000002</v>
      </c>
      <c r="O66" s="392">
        <f>(E66+J66)</f>
        <v>489156.54</v>
      </c>
      <c r="P66" s="333">
        <f>(P47+P63)</f>
        <v>428413.37</v>
      </c>
      <c r="Q66" s="412">
        <f>(Q47+Q63)</f>
        <v>-60743.169999999984</v>
      </c>
      <c r="R66" s="404">
        <f>(G66+L66)</f>
        <v>1446.02</v>
      </c>
      <c r="S66" s="413"/>
      <c r="T66" s="413"/>
      <c r="U66" s="413"/>
      <c r="V66" s="413"/>
      <c r="W66" s="413"/>
      <c r="X66" s="413"/>
    </row>
    <row r="67" spans="1:24" ht="2.4500000000000002" customHeight="1" thickBot="1" x14ac:dyDescent="0.25">
      <c r="A67" s="52"/>
      <c r="B67" s="102"/>
      <c r="C67" s="91"/>
      <c r="D67" s="92"/>
      <c r="E67" s="93"/>
      <c r="F67" s="125"/>
      <c r="G67" s="125"/>
      <c r="H67" s="125"/>
      <c r="I67" s="126"/>
      <c r="J67" s="127"/>
      <c r="K67" s="125"/>
      <c r="L67" s="125"/>
      <c r="M67" s="125"/>
      <c r="N67" s="126"/>
      <c r="O67" s="128"/>
      <c r="P67" s="125"/>
      <c r="Q67" s="126"/>
      <c r="R67" s="129"/>
    </row>
    <row r="68" spans="1:24" ht="13.5" thickTop="1" x14ac:dyDescent="0.2">
      <c r="I68" s="94"/>
    </row>
    <row r="69" spans="1:24" x14ac:dyDescent="0.2">
      <c r="P69" s="35"/>
    </row>
    <row r="72" spans="1:24" ht="31.9" customHeight="1" x14ac:dyDescent="0.2">
      <c r="P72" s="40"/>
    </row>
    <row r="73" spans="1:24" ht="28.9" customHeight="1" x14ac:dyDescent="0.4">
      <c r="B73" s="502" t="s">
        <v>173</v>
      </c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95">
        <v>2</v>
      </c>
    </row>
    <row r="74" spans="1:24" ht="1.9" customHeight="1" x14ac:dyDescent="0.2">
      <c r="P74" s="40"/>
    </row>
    <row r="75" spans="1:24" ht="15.6" customHeight="1" x14ac:dyDescent="0.35">
      <c r="A75" s="52"/>
      <c r="B75" s="257"/>
      <c r="C75" s="124" t="s">
        <v>71</v>
      </c>
      <c r="D75" s="117"/>
      <c r="E75" s="117"/>
      <c r="F75" s="117"/>
      <c r="G75" s="117"/>
      <c r="H75" s="117"/>
      <c r="I75" s="118"/>
      <c r="J75" s="495" t="s">
        <v>43</v>
      </c>
      <c r="K75" s="496"/>
      <c r="L75" s="496"/>
      <c r="M75" s="496"/>
      <c r="N75" s="497"/>
      <c r="O75" s="496" t="s">
        <v>44</v>
      </c>
      <c r="P75" s="496"/>
      <c r="Q75" s="497"/>
      <c r="R75" s="119"/>
    </row>
    <row r="76" spans="1:24" ht="15.6" customHeight="1" x14ac:dyDescent="0.35">
      <c r="B76" s="209" t="s">
        <v>0</v>
      </c>
      <c r="C76" s="4" t="s">
        <v>40</v>
      </c>
      <c r="D76" s="208"/>
      <c r="E76" s="37"/>
      <c r="F76" s="38"/>
      <c r="G76" s="208" t="s">
        <v>22</v>
      </c>
      <c r="H76" s="5"/>
      <c r="I76" s="6"/>
      <c r="J76" s="42"/>
      <c r="K76" s="39"/>
      <c r="L76" s="106"/>
      <c r="M76" s="103"/>
      <c r="N76" s="43"/>
      <c r="O76" s="30"/>
      <c r="P76" s="210"/>
      <c r="Q76" s="109"/>
      <c r="R76" s="110"/>
    </row>
    <row r="77" spans="1:24" ht="33.75" x14ac:dyDescent="0.2">
      <c r="B77" s="7"/>
      <c r="C77" s="46" t="s">
        <v>18</v>
      </c>
      <c r="D77" s="45" t="s">
        <v>19</v>
      </c>
      <c r="E77" s="47" t="s">
        <v>20</v>
      </c>
      <c r="F77" s="68" t="s">
        <v>54</v>
      </c>
      <c r="G77" s="67" t="s">
        <v>53</v>
      </c>
      <c r="H77" s="47" t="s">
        <v>1</v>
      </c>
      <c r="I77" s="48" t="s">
        <v>47</v>
      </c>
      <c r="J77" s="49" t="s">
        <v>174</v>
      </c>
      <c r="K77" s="50" t="s">
        <v>41</v>
      </c>
      <c r="L77" s="107" t="s">
        <v>42</v>
      </c>
      <c r="M77" s="104" t="s">
        <v>1</v>
      </c>
      <c r="N77" s="111" t="s">
        <v>19</v>
      </c>
      <c r="O77" s="54" t="s">
        <v>48</v>
      </c>
      <c r="P77" s="50" t="s">
        <v>49</v>
      </c>
      <c r="Q77" s="111" t="s">
        <v>47</v>
      </c>
      <c r="R77" s="112" t="s">
        <v>175</v>
      </c>
    </row>
    <row r="78" spans="1:24" x14ac:dyDescent="0.2">
      <c r="B78" s="8"/>
      <c r="C78" s="27">
        <v>1</v>
      </c>
      <c r="D78" s="28">
        <v>2</v>
      </c>
      <c r="E78" s="29" t="s">
        <v>17</v>
      </c>
      <c r="F78" s="27">
        <v>4</v>
      </c>
      <c r="G78" s="28">
        <v>5</v>
      </c>
      <c r="H78" s="29" t="s">
        <v>66</v>
      </c>
      <c r="I78" s="36" t="s">
        <v>21</v>
      </c>
      <c r="J78" s="27">
        <v>8</v>
      </c>
      <c r="K78" s="211">
        <v>9</v>
      </c>
      <c r="L78" s="28">
        <v>10</v>
      </c>
      <c r="M78" s="105" t="s">
        <v>45</v>
      </c>
      <c r="N78" s="212" t="s">
        <v>46</v>
      </c>
      <c r="O78" s="63" t="s">
        <v>51</v>
      </c>
      <c r="P78" s="213" t="s">
        <v>55</v>
      </c>
      <c r="Q78" s="114" t="s">
        <v>50</v>
      </c>
      <c r="R78" s="115" t="s">
        <v>52</v>
      </c>
    </row>
    <row r="79" spans="1:24" ht="3" customHeight="1" x14ac:dyDescent="0.2">
      <c r="B79" s="7"/>
      <c r="C79" s="214"/>
      <c r="D79" s="214"/>
      <c r="E79" s="215"/>
      <c r="F79" s="214"/>
      <c r="G79" s="216"/>
      <c r="H79" s="215"/>
      <c r="I79" s="217"/>
      <c r="J79" s="218"/>
      <c r="K79" s="216"/>
      <c r="L79" s="215"/>
      <c r="M79" s="214"/>
      <c r="N79" s="219"/>
      <c r="O79" s="220"/>
      <c r="P79" s="221"/>
      <c r="Q79" s="222"/>
      <c r="R79" s="223"/>
    </row>
    <row r="80" spans="1:24" ht="15" x14ac:dyDescent="0.25">
      <c r="B80" s="224" t="s">
        <v>72</v>
      </c>
      <c r="C80" s="392">
        <f>C66</f>
        <v>487668.12</v>
      </c>
      <c r="D80" s="414"/>
      <c r="E80" s="333">
        <f>(C80)</f>
        <v>487668.12</v>
      </c>
      <c r="F80" s="333">
        <f>F66</f>
        <v>427682.45</v>
      </c>
      <c r="G80" s="333">
        <f>G66</f>
        <v>929.56</v>
      </c>
      <c r="H80" s="333">
        <f>(F80+G80)</f>
        <v>428612.01</v>
      </c>
      <c r="I80" s="394">
        <f>(H80-E80)</f>
        <v>-59056.109999999986</v>
      </c>
      <c r="J80" s="377">
        <f>J66</f>
        <v>1488.42</v>
      </c>
      <c r="K80" s="392">
        <f>K66</f>
        <v>730.92</v>
      </c>
      <c r="L80" s="333">
        <f>L66</f>
        <v>516.46</v>
      </c>
      <c r="M80" s="392">
        <f>(K80+L80)</f>
        <v>1247.3800000000001</v>
      </c>
      <c r="N80" s="412">
        <f>(M80-J80)</f>
        <v>-241.03999999999996</v>
      </c>
      <c r="O80" s="377">
        <f>(E80+J80)</f>
        <v>489156.54</v>
      </c>
      <c r="P80" s="333">
        <f>(F80+K80)</f>
        <v>428413.37</v>
      </c>
      <c r="Q80" s="412">
        <f>(P80-O80)</f>
        <v>-60743.169999999984</v>
      </c>
      <c r="R80" s="404">
        <f>(G80+L80)</f>
        <v>1446.02</v>
      </c>
    </row>
    <row r="81" spans="2:18" ht="3" customHeight="1" x14ac:dyDescent="0.2">
      <c r="B81" s="101"/>
      <c r="C81" s="229"/>
      <c r="D81" s="294"/>
      <c r="E81" s="130"/>
      <c r="F81" s="130"/>
      <c r="G81" s="130"/>
      <c r="H81" s="130"/>
      <c r="I81" s="279"/>
      <c r="J81" s="282"/>
      <c r="K81" s="229"/>
      <c r="L81" s="130"/>
      <c r="M81" s="229"/>
      <c r="N81" s="278"/>
      <c r="O81" s="415"/>
      <c r="P81" s="416"/>
      <c r="Q81" s="417"/>
      <c r="R81" s="418"/>
    </row>
    <row r="82" spans="2:18" ht="15" x14ac:dyDescent="0.25">
      <c r="B82" s="122" t="s">
        <v>73</v>
      </c>
      <c r="C82" s="10"/>
      <c r="D82" s="10"/>
      <c r="E82" s="9"/>
      <c r="F82" s="9"/>
      <c r="G82" s="9"/>
      <c r="H82" s="9"/>
      <c r="I82" s="87"/>
      <c r="J82" s="227"/>
      <c r="K82" s="56"/>
      <c r="L82" s="148"/>
      <c r="M82" s="147"/>
      <c r="N82" s="228"/>
      <c r="O82" s="226"/>
      <c r="P82" s="174"/>
      <c r="Q82" s="177"/>
      <c r="R82" s="178"/>
    </row>
    <row r="83" spans="2:18" x14ac:dyDescent="0.2">
      <c r="B83" s="100" t="s">
        <v>74</v>
      </c>
      <c r="C83" s="10"/>
      <c r="D83" s="10"/>
      <c r="E83" s="9"/>
      <c r="F83" s="9"/>
      <c r="G83" s="9"/>
      <c r="H83" s="9"/>
      <c r="I83" s="87"/>
      <c r="J83" s="227"/>
      <c r="K83" s="56"/>
      <c r="L83" s="148"/>
      <c r="M83" s="147"/>
      <c r="N83" s="228"/>
      <c r="O83" s="226"/>
      <c r="P83" s="174"/>
      <c r="Q83" s="177"/>
      <c r="R83" s="178"/>
    </row>
    <row r="84" spans="2:18" x14ac:dyDescent="0.2">
      <c r="B84" s="101" t="s">
        <v>75</v>
      </c>
      <c r="C84" s="11">
        <v>28000</v>
      </c>
      <c r="D84" s="229"/>
      <c r="E84" s="12">
        <f t="shared" ref="E84:E89" si="19">(C84)</f>
        <v>28000</v>
      </c>
      <c r="F84" s="12">
        <v>23041.16</v>
      </c>
      <c r="G84" s="12">
        <v>0</v>
      </c>
      <c r="H84" s="12">
        <f>(F84)</f>
        <v>23041.16</v>
      </c>
      <c r="I84" s="131">
        <f t="shared" ref="I84:I89" si="20">(H84-E84)</f>
        <v>-4958.84</v>
      </c>
      <c r="J84" s="225">
        <v>0</v>
      </c>
      <c r="K84" s="56">
        <v>0</v>
      </c>
      <c r="L84" s="56">
        <v>0</v>
      </c>
      <c r="M84" s="57">
        <f>(K84+L84)</f>
        <v>0</v>
      </c>
      <c r="N84" s="181">
        <f>(M84-J84)</f>
        <v>0</v>
      </c>
      <c r="O84" s="225">
        <f t="shared" ref="O84:P89" si="21">(E84+J84)</f>
        <v>28000</v>
      </c>
      <c r="P84" s="56">
        <f t="shared" si="21"/>
        <v>23041.16</v>
      </c>
      <c r="Q84" s="181">
        <f t="shared" ref="Q84:Q89" si="22">(P84-O84)</f>
        <v>-4958.84</v>
      </c>
      <c r="R84" s="133">
        <f t="shared" ref="R84:R89" si="23">(G84+L84)</f>
        <v>0</v>
      </c>
    </row>
    <row r="85" spans="2:18" x14ac:dyDescent="0.2">
      <c r="B85" s="101" t="s">
        <v>76</v>
      </c>
      <c r="C85" s="11">
        <v>8000</v>
      </c>
      <c r="D85" s="11"/>
      <c r="E85" s="12">
        <f t="shared" si="19"/>
        <v>8000</v>
      </c>
      <c r="F85" s="12">
        <v>3088.8</v>
      </c>
      <c r="G85" s="12">
        <v>0</v>
      </c>
      <c r="H85" s="12">
        <f>(F85)</f>
        <v>3088.8</v>
      </c>
      <c r="I85" s="131">
        <f t="shared" si="20"/>
        <v>-4911.2</v>
      </c>
      <c r="J85" s="225">
        <v>0</v>
      </c>
      <c r="K85" s="56">
        <v>0</v>
      </c>
      <c r="L85" s="56">
        <v>0</v>
      </c>
      <c r="M85" s="57">
        <f>(K85+L85)</f>
        <v>0</v>
      </c>
      <c r="N85" s="181">
        <f>(M85-J85)</f>
        <v>0</v>
      </c>
      <c r="O85" s="225">
        <f t="shared" si="21"/>
        <v>8000</v>
      </c>
      <c r="P85" s="56">
        <f t="shared" si="21"/>
        <v>3088.8</v>
      </c>
      <c r="Q85" s="181">
        <f t="shared" si="22"/>
        <v>-4911.2</v>
      </c>
      <c r="R85" s="133">
        <f t="shared" si="23"/>
        <v>0</v>
      </c>
    </row>
    <row r="86" spans="2:18" x14ac:dyDescent="0.2">
      <c r="B86" s="101" t="s">
        <v>77</v>
      </c>
      <c r="C86" s="11">
        <v>16000</v>
      </c>
      <c r="D86" s="11"/>
      <c r="E86" s="12">
        <f t="shared" si="19"/>
        <v>16000</v>
      </c>
      <c r="F86" s="12">
        <v>9177.23</v>
      </c>
      <c r="G86" s="12">
        <v>0</v>
      </c>
      <c r="H86" s="12">
        <f>(F86+G86)</f>
        <v>9177.23</v>
      </c>
      <c r="I86" s="131">
        <f t="shared" si="20"/>
        <v>-6822.77</v>
      </c>
      <c r="J86" s="225">
        <v>0</v>
      </c>
      <c r="K86" s="56">
        <v>0</v>
      </c>
      <c r="L86" s="56">
        <v>0</v>
      </c>
      <c r="M86" s="57">
        <f>(K86+L86)</f>
        <v>0</v>
      </c>
      <c r="N86" s="181">
        <f>(M86-J86)</f>
        <v>0</v>
      </c>
      <c r="O86" s="225">
        <f t="shared" si="21"/>
        <v>16000</v>
      </c>
      <c r="P86" s="56">
        <f t="shared" si="21"/>
        <v>9177.23</v>
      </c>
      <c r="Q86" s="181">
        <f t="shared" si="22"/>
        <v>-6822.77</v>
      </c>
      <c r="R86" s="133">
        <f t="shared" si="23"/>
        <v>0</v>
      </c>
    </row>
    <row r="87" spans="2:18" x14ac:dyDescent="0.2">
      <c r="B87" s="101" t="s">
        <v>78</v>
      </c>
      <c r="C87" s="11">
        <v>500</v>
      </c>
      <c r="D87" s="11"/>
      <c r="E87" s="12">
        <f t="shared" si="19"/>
        <v>500</v>
      </c>
      <c r="F87" s="12">
        <v>500</v>
      </c>
      <c r="G87" s="12">
        <v>0</v>
      </c>
      <c r="H87" s="12">
        <f>(F87)</f>
        <v>500</v>
      </c>
      <c r="I87" s="131">
        <f t="shared" si="20"/>
        <v>0</v>
      </c>
      <c r="J87" s="225">
        <v>0</v>
      </c>
      <c r="K87" s="56">
        <v>0</v>
      </c>
      <c r="L87" s="56">
        <v>0</v>
      </c>
      <c r="M87" s="57">
        <f>(K87+L87)</f>
        <v>0</v>
      </c>
      <c r="N87" s="181">
        <f>(M87-J87)</f>
        <v>0</v>
      </c>
      <c r="O87" s="225">
        <f t="shared" si="21"/>
        <v>500</v>
      </c>
      <c r="P87" s="56">
        <f t="shared" si="21"/>
        <v>500</v>
      </c>
      <c r="Q87" s="181">
        <f t="shared" si="22"/>
        <v>0</v>
      </c>
      <c r="R87" s="133">
        <f t="shared" si="23"/>
        <v>0</v>
      </c>
    </row>
    <row r="88" spans="2:18" x14ac:dyDescent="0.2">
      <c r="B88" s="101" t="s">
        <v>79</v>
      </c>
      <c r="C88" s="13">
        <v>5000</v>
      </c>
      <c r="D88" s="13"/>
      <c r="E88" s="15">
        <f t="shared" si="19"/>
        <v>5000</v>
      </c>
      <c r="F88" s="15">
        <v>0</v>
      </c>
      <c r="G88" s="15">
        <v>0</v>
      </c>
      <c r="H88" s="15">
        <f>(F88)</f>
        <v>0</v>
      </c>
      <c r="I88" s="134">
        <f t="shared" si="20"/>
        <v>-5000</v>
      </c>
      <c r="J88" s="230">
        <v>0</v>
      </c>
      <c r="K88" s="136">
        <v>0</v>
      </c>
      <c r="L88" s="136">
        <v>0</v>
      </c>
      <c r="M88" s="135">
        <f>(K88+L88)</f>
        <v>0</v>
      </c>
      <c r="N88" s="179">
        <f>(M88-J88)</f>
        <v>0</v>
      </c>
      <c r="O88" s="225">
        <f t="shared" si="21"/>
        <v>5000</v>
      </c>
      <c r="P88" s="136">
        <f t="shared" si="21"/>
        <v>0</v>
      </c>
      <c r="Q88" s="181">
        <f t="shared" si="22"/>
        <v>-5000</v>
      </c>
      <c r="R88" s="133">
        <f t="shared" si="23"/>
        <v>0</v>
      </c>
    </row>
    <row r="89" spans="2:18" x14ac:dyDescent="0.2">
      <c r="B89" s="101" t="s">
        <v>80</v>
      </c>
      <c r="C89" s="11">
        <f>(C84+C85+C86+C87+C88)</f>
        <v>57500</v>
      </c>
      <c r="D89" s="11"/>
      <c r="E89" s="12">
        <f t="shared" si="19"/>
        <v>57500</v>
      </c>
      <c r="F89" s="12">
        <f>(F84+F85+F86+F87+F88)</f>
        <v>35807.19</v>
      </c>
      <c r="G89" s="12">
        <f>(G84+G85+G86+G87+G88)</f>
        <v>0</v>
      </c>
      <c r="H89" s="12">
        <f>(H84+H85+H86+H87+H88)</f>
        <v>35807.19</v>
      </c>
      <c r="I89" s="131">
        <f t="shared" si="20"/>
        <v>-21692.809999999998</v>
      </c>
      <c r="J89" s="225">
        <f>(J84+J85+J86+J87+J88)</f>
        <v>0</v>
      </c>
      <c r="K89" s="56">
        <f>(K84+K85+K86+K87+K88)</f>
        <v>0</v>
      </c>
      <c r="L89" s="56">
        <f>(L84+L85+L86+L87+L88)</f>
        <v>0</v>
      </c>
      <c r="M89" s="57">
        <f>(M84+M85+M86+M87+M88)</f>
        <v>0</v>
      </c>
      <c r="N89" s="181">
        <f>(N84+N85+N86+N87+N88)</f>
        <v>0</v>
      </c>
      <c r="O89" s="231">
        <f t="shared" si="21"/>
        <v>57500</v>
      </c>
      <c r="P89" s="56">
        <f t="shared" si="21"/>
        <v>35807.19</v>
      </c>
      <c r="Q89" s="150">
        <f t="shared" si="22"/>
        <v>-21692.809999999998</v>
      </c>
      <c r="R89" s="232">
        <f t="shared" si="23"/>
        <v>0</v>
      </c>
    </row>
    <row r="90" spans="2:18" ht="4.9000000000000004" customHeight="1" x14ac:dyDescent="0.2">
      <c r="B90" s="101"/>
      <c r="C90" s="22"/>
      <c r="D90" s="22"/>
      <c r="E90" s="16"/>
      <c r="F90" s="16"/>
      <c r="G90" s="16"/>
      <c r="H90" s="16"/>
      <c r="I90" s="139"/>
      <c r="J90" s="233"/>
      <c r="K90" s="141"/>
      <c r="L90" s="141"/>
      <c r="M90" s="140"/>
      <c r="N90" s="234"/>
      <c r="O90" s="226"/>
      <c r="P90" s="174"/>
      <c r="Q90" s="235"/>
      <c r="R90" s="178"/>
    </row>
    <row r="91" spans="2:18" ht="15.75" thickBot="1" x14ac:dyDescent="0.3">
      <c r="B91" s="121" t="s">
        <v>81</v>
      </c>
      <c r="C91" s="236">
        <f>(C89)</f>
        <v>57500</v>
      </c>
      <c r="D91" s="236"/>
      <c r="E91" s="237">
        <f>(C91)</f>
        <v>57500</v>
      </c>
      <c r="F91" s="237">
        <f>(F89)</f>
        <v>35807.19</v>
      </c>
      <c r="G91" s="238">
        <f>(G89)</f>
        <v>0</v>
      </c>
      <c r="H91" s="238">
        <f>(H84+H85+H86+H87+H88)</f>
        <v>35807.19</v>
      </c>
      <c r="I91" s="239">
        <f>(H91-E91)</f>
        <v>-21692.809999999998</v>
      </c>
      <c r="J91" s="240">
        <f>(J89)</f>
        <v>0</v>
      </c>
      <c r="K91" s="241">
        <f>(K89)</f>
        <v>0</v>
      </c>
      <c r="L91" s="241">
        <f>(L89)</f>
        <v>0</v>
      </c>
      <c r="M91" s="242">
        <f>(M89)</f>
        <v>0</v>
      </c>
      <c r="N91" s="243">
        <f>(N89)</f>
        <v>0</v>
      </c>
      <c r="O91" s="244">
        <f>(E91+J91)</f>
        <v>57500</v>
      </c>
      <c r="P91" s="204">
        <f>(F91+K91)</f>
        <v>35807.19</v>
      </c>
      <c r="Q91" s="245">
        <f>(P91-O91)</f>
        <v>-21692.809999999998</v>
      </c>
      <c r="R91" s="206">
        <f>(G91+L91)</f>
        <v>0</v>
      </c>
    </row>
    <row r="92" spans="2:18" ht="2.4500000000000002" customHeight="1" thickTop="1" x14ac:dyDescent="0.2">
      <c r="B92" s="101"/>
      <c r="C92" s="24"/>
      <c r="D92" s="24"/>
      <c r="E92" s="23"/>
      <c r="F92" s="23"/>
      <c r="G92" s="23"/>
      <c r="H92" s="23"/>
      <c r="I92" s="160"/>
      <c r="J92" s="246"/>
      <c r="K92" s="247"/>
      <c r="L92" s="163"/>
      <c r="M92" s="161"/>
      <c r="N92" s="248"/>
      <c r="O92" s="249"/>
      <c r="P92" s="250"/>
      <c r="Q92" s="177"/>
      <c r="R92" s="251"/>
    </row>
    <row r="93" spans="2:18" ht="15" x14ac:dyDescent="0.25">
      <c r="B93" s="121" t="s">
        <v>82</v>
      </c>
      <c r="C93" s="183">
        <f>(C80+C91)</f>
        <v>545168.12</v>
      </c>
      <c r="D93" s="79"/>
      <c r="E93" s="185">
        <f>(C93)</f>
        <v>545168.12</v>
      </c>
      <c r="F93" s="185">
        <f>(F80+F91)</f>
        <v>463489.64</v>
      </c>
      <c r="G93" s="185">
        <f>(G80+G91)</f>
        <v>929.56</v>
      </c>
      <c r="H93" s="185">
        <f>(H80+H91)</f>
        <v>464419.2</v>
      </c>
      <c r="I93" s="186">
        <f>(H93-E93)</f>
        <v>-80748.919999999984</v>
      </c>
      <c r="J93" s="203">
        <f>(J80+J91)</f>
        <v>1488.42</v>
      </c>
      <c r="K93" s="188">
        <f>(K80+K91)</f>
        <v>730.92</v>
      </c>
      <c r="L93" s="188">
        <f>(L80+L91)</f>
        <v>516.46</v>
      </c>
      <c r="M93" s="187">
        <f>(M80+M91)</f>
        <v>1247.3800000000001</v>
      </c>
      <c r="N93" s="202">
        <f>(N80+N91)</f>
        <v>-241.03999999999996</v>
      </c>
      <c r="O93" s="203">
        <f>(E93+J93)</f>
        <v>546656.54</v>
      </c>
      <c r="P93" s="188">
        <f>(F93+K93)</f>
        <v>464220.56</v>
      </c>
      <c r="Q93" s="202">
        <f>(P93-O93)</f>
        <v>-82435.98000000004</v>
      </c>
      <c r="R93" s="190">
        <f>(G93+L93)</f>
        <v>1446.02</v>
      </c>
    </row>
    <row r="94" spans="2:18" ht="2.4500000000000002" customHeight="1" thickBot="1" x14ac:dyDescent="0.25">
      <c r="B94" s="252"/>
      <c r="C94" s="98"/>
      <c r="D94" s="26"/>
      <c r="E94" s="25"/>
      <c r="F94" s="25"/>
      <c r="G94" s="25"/>
      <c r="H94" s="25"/>
      <c r="I94" s="167"/>
      <c r="J94" s="226"/>
      <c r="K94" s="174"/>
      <c r="L94" s="174"/>
      <c r="M94" s="175"/>
      <c r="N94" s="177"/>
      <c r="O94" s="226"/>
      <c r="P94" s="174"/>
      <c r="Q94" s="253"/>
      <c r="R94" s="178"/>
    </row>
    <row r="95" spans="2:18" ht="2.4500000000000002" customHeight="1" thickTop="1" x14ac:dyDescent="0.2">
      <c r="B95" s="254"/>
      <c r="C95" s="24"/>
      <c r="D95" s="24"/>
      <c r="E95" s="23"/>
      <c r="F95" s="23"/>
      <c r="G95" s="23"/>
      <c r="H95" s="23"/>
      <c r="I95" s="160"/>
      <c r="J95" s="255"/>
      <c r="K95" s="250"/>
      <c r="L95" s="250"/>
      <c r="M95" s="250"/>
      <c r="N95" s="256"/>
      <c r="O95" s="249"/>
      <c r="P95" s="250"/>
      <c r="Q95" s="256"/>
      <c r="R95" s="251"/>
    </row>
    <row r="96" spans="2:18" ht="15" x14ac:dyDescent="0.25">
      <c r="B96" s="121" t="s">
        <v>176</v>
      </c>
      <c r="C96" s="183">
        <v>302067.75</v>
      </c>
      <c r="D96" s="183"/>
      <c r="E96" s="185">
        <f>(C96)</f>
        <v>302067.75</v>
      </c>
      <c r="F96" s="185">
        <v>302067.75</v>
      </c>
      <c r="G96" s="185">
        <v>0</v>
      </c>
      <c r="H96" s="185">
        <f>(F96)</f>
        <v>302067.75</v>
      </c>
      <c r="I96" s="186">
        <f>(H96-E96)</f>
        <v>0</v>
      </c>
      <c r="J96" s="203">
        <v>0</v>
      </c>
      <c r="K96" s="188">
        <v>0</v>
      </c>
      <c r="L96" s="188">
        <v>0</v>
      </c>
      <c r="M96" s="187">
        <v>0</v>
      </c>
      <c r="N96" s="202">
        <v>0</v>
      </c>
      <c r="O96" s="203">
        <f>(E96+J96)</f>
        <v>302067.75</v>
      </c>
      <c r="P96" s="188">
        <f>(F96+K96)</f>
        <v>302067.75</v>
      </c>
      <c r="Q96" s="202">
        <f>(P96-O96)</f>
        <v>0</v>
      </c>
      <c r="R96" s="190">
        <f>(G96+L96)</f>
        <v>0</v>
      </c>
    </row>
    <row r="97" spans="2:18" ht="1.9" customHeight="1" thickBot="1" x14ac:dyDescent="0.25">
      <c r="B97" s="100"/>
      <c r="C97" s="98"/>
      <c r="D97" s="98"/>
      <c r="E97" s="25"/>
      <c r="F97" s="25"/>
      <c r="G97" s="25"/>
      <c r="H97" s="25"/>
      <c r="I97" s="167"/>
      <c r="J97" s="226"/>
      <c r="K97" s="174"/>
      <c r="L97" s="174"/>
      <c r="M97" s="175"/>
      <c r="N97" s="177"/>
      <c r="O97" s="226"/>
      <c r="P97" s="174"/>
      <c r="Q97" s="177"/>
      <c r="R97" s="178"/>
    </row>
    <row r="98" spans="2:18" ht="6.6" customHeight="1" thickTop="1" x14ac:dyDescent="0.2">
      <c r="B98" s="101"/>
      <c r="C98" s="24"/>
      <c r="D98" s="24"/>
      <c r="E98" s="23"/>
      <c r="F98" s="23"/>
      <c r="G98" s="23"/>
      <c r="H98" s="23"/>
      <c r="I98" s="160"/>
      <c r="J98" s="249"/>
      <c r="K98" s="250"/>
      <c r="L98" s="250"/>
      <c r="M98" s="250"/>
      <c r="N98" s="256"/>
      <c r="O98" s="249"/>
      <c r="P98" s="250"/>
      <c r="Q98" s="256"/>
      <c r="R98" s="251"/>
    </row>
    <row r="99" spans="2:18" ht="16.899999999999999" customHeight="1" thickBot="1" x14ac:dyDescent="0.3">
      <c r="B99" s="402" t="s">
        <v>83</v>
      </c>
      <c r="C99" s="419">
        <f>(C93+C96)</f>
        <v>847235.87</v>
      </c>
      <c r="D99" s="420"/>
      <c r="E99" s="421">
        <f>(E93+E96)</f>
        <v>847235.87</v>
      </c>
      <c r="F99" s="421">
        <f>(F93+F96)</f>
        <v>765557.39</v>
      </c>
      <c r="G99" s="421">
        <f>(G93+G96)</f>
        <v>929.56</v>
      </c>
      <c r="H99" s="421">
        <f>(H93+H96)</f>
        <v>766486.95</v>
      </c>
      <c r="I99" s="422">
        <f>(H99-E99)</f>
        <v>-80748.920000000042</v>
      </c>
      <c r="J99" s="421">
        <f>(J93+J96)</f>
        <v>1488.42</v>
      </c>
      <c r="K99" s="421">
        <f>(K93+K96)</f>
        <v>730.92</v>
      </c>
      <c r="L99" s="421">
        <f>(L93+L96)</f>
        <v>516.46</v>
      </c>
      <c r="M99" s="421">
        <f>(K99+L99)</f>
        <v>1247.3800000000001</v>
      </c>
      <c r="N99" s="423">
        <f>(M99-J99)</f>
        <v>-241.03999999999996</v>
      </c>
      <c r="O99" s="424">
        <f>(E99+J99)</f>
        <v>848724.29</v>
      </c>
      <c r="P99" s="421">
        <f>(F99+K99)</f>
        <v>766288.31</v>
      </c>
      <c r="Q99" s="423">
        <f>(P99-O99)</f>
        <v>-82435.979999999981</v>
      </c>
      <c r="R99" s="425">
        <f>(G99+L99)</f>
        <v>1446.02</v>
      </c>
    </row>
    <row r="100" spans="2:18" ht="13.5" thickTop="1" x14ac:dyDescent="0.2"/>
    <row r="138" spans="1:18" ht="31.9" customHeight="1" x14ac:dyDescent="0.2"/>
    <row r="139" spans="1:18" ht="28.9" customHeight="1" x14ac:dyDescent="0.4">
      <c r="B139" s="494" t="s">
        <v>177</v>
      </c>
      <c r="C139" s="494"/>
      <c r="D139" s="494"/>
      <c r="E139" s="494"/>
      <c r="F139" s="494"/>
      <c r="G139" s="494"/>
      <c r="H139" s="494"/>
      <c r="I139" s="494"/>
      <c r="J139" s="494"/>
      <c r="K139" s="494"/>
      <c r="L139" s="494"/>
      <c r="M139" s="494"/>
      <c r="N139" s="494"/>
      <c r="O139" s="494"/>
      <c r="P139" s="494"/>
      <c r="Q139" s="494"/>
      <c r="R139" s="95">
        <v>3</v>
      </c>
    </row>
    <row r="140" spans="1:18" ht="1.9" customHeight="1" x14ac:dyDescent="0.2"/>
    <row r="141" spans="1:18" ht="15.6" customHeight="1" x14ac:dyDescent="0.35">
      <c r="A141" s="52"/>
      <c r="B141" s="337"/>
      <c r="C141" s="124" t="s">
        <v>84</v>
      </c>
      <c r="D141" s="117"/>
      <c r="E141" s="117"/>
      <c r="F141" s="117"/>
      <c r="G141" s="117"/>
      <c r="H141" s="117"/>
      <c r="I141" s="118"/>
      <c r="J141" s="495" t="s">
        <v>85</v>
      </c>
      <c r="K141" s="496"/>
      <c r="L141" s="496"/>
      <c r="M141" s="496"/>
      <c r="N141" s="497"/>
      <c r="O141" s="496" t="s">
        <v>44</v>
      </c>
      <c r="P141" s="496"/>
      <c r="Q141" s="497"/>
      <c r="R141" s="119"/>
    </row>
    <row r="142" spans="1:18" ht="15.6" customHeight="1" x14ac:dyDescent="0.35">
      <c r="A142" s="52"/>
      <c r="B142" s="120" t="s">
        <v>0</v>
      </c>
      <c r="C142" s="4" t="s">
        <v>40</v>
      </c>
      <c r="D142" s="208"/>
      <c r="E142" s="37"/>
      <c r="F142" s="38"/>
      <c r="G142" s="208" t="s">
        <v>22</v>
      </c>
      <c r="H142" s="5"/>
      <c r="I142" s="6"/>
      <c r="J142" s="42"/>
      <c r="K142" s="39"/>
      <c r="L142" s="106"/>
      <c r="M142" s="103"/>
      <c r="N142" s="43"/>
      <c r="O142" s="30"/>
      <c r="P142" s="108"/>
      <c r="Q142" s="109"/>
      <c r="R142" s="110"/>
    </row>
    <row r="143" spans="1:18" ht="33.75" x14ac:dyDescent="0.2">
      <c r="B143" s="7"/>
      <c r="C143" s="46" t="s">
        <v>18</v>
      </c>
      <c r="D143" s="45" t="s">
        <v>19</v>
      </c>
      <c r="E143" s="47" t="s">
        <v>20</v>
      </c>
      <c r="F143" s="68" t="s">
        <v>86</v>
      </c>
      <c r="G143" s="67" t="s">
        <v>87</v>
      </c>
      <c r="H143" s="47" t="s">
        <v>1</v>
      </c>
      <c r="I143" s="48" t="s">
        <v>47</v>
      </c>
      <c r="J143" s="49" t="s">
        <v>178</v>
      </c>
      <c r="K143" s="50" t="s">
        <v>88</v>
      </c>
      <c r="L143" s="107" t="s">
        <v>89</v>
      </c>
      <c r="M143" s="104" t="s">
        <v>1</v>
      </c>
      <c r="N143" s="51" t="s">
        <v>19</v>
      </c>
      <c r="O143" s="54" t="s">
        <v>48</v>
      </c>
      <c r="P143" s="104" t="s">
        <v>90</v>
      </c>
      <c r="Q143" s="111" t="s">
        <v>47</v>
      </c>
      <c r="R143" s="258" t="s">
        <v>175</v>
      </c>
    </row>
    <row r="144" spans="1:18" x14ac:dyDescent="0.2">
      <c r="B144" s="8"/>
      <c r="C144" s="27">
        <v>1</v>
      </c>
      <c r="D144" s="28">
        <v>2</v>
      </c>
      <c r="E144" s="29" t="s">
        <v>17</v>
      </c>
      <c r="F144" s="27">
        <v>4</v>
      </c>
      <c r="G144" s="28">
        <v>5</v>
      </c>
      <c r="H144" s="29">
        <v>6</v>
      </c>
      <c r="I144" s="36" t="s">
        <v>21</v>
      </c>
      <c r="J144" s="27">
        <v>8</v>
      </c>
      <c r="K144" s="28">
        <v>9</v>
      </c>
      <c r="L144" s="28">
        <v>10</v>
      </c>
      <c r="M144" s="105" t="s">
        <v>45</v>
      </c>
      <c r="N144" s="44" t="s">
        <v>46</v>
      </c>
      <c r="O144" s="63" t="s">
        <v>51</v>
      </c>
      <c r="P144" s="113" t="s">
        <v>55</v>
      </c>
      <c r="Q144" s="259" t="s">
        <v>50</v>
      </c>
      <c r="R144" s="212" t="s">
        <v>52</v>
      </c>
    </row>
    <row r="145" spans="2:18" ht="3" customHeight="1" x14ac:dyDescent="0.25">
      <c r="B145" s="99"/>
      <c r="C145" s="260"/>
      <c r="D145" s="260"/>
      <c r="E145" s="261"/>
      <c r="F145" s="261"/>
      <c r="G145" s="261"/>
      <c r="H145" s="261"/>
      <c r="I145" s="262"/>
      <c r="J145" s="263"/>
      <c r="K145" s="264"/>
      <c r="L145" s="264"/>
      <c r="M145" s="264"/>
      <c r="N145" s="64"/>
      <c r="Q145" s="52"/>
      <c r="R145" s="265"/>
    </row>
    <row r="146" spans="2:18" ht="15" x14ac:dyDescent="0.25">
      <c r="B146" s="266" t="s">
        <v>91</v>
      </c>
      <c r="C146" s="57" t="s">
        <v>2</v>
      </c>
      <c r="D146" s="57"/>
      <c r="E146" s="56" t="s">
        <v>2</v>
      </c>
      <c r="F146" s="56" t="s">
        <v>2</v>
      </c>
      <c r="G146" s="56" t="s">
        <v>2</v>
      </c>
      <c r="H146" s="56" t="s">
        <v>2</v>
      </c>
      <c r="I146" s="181"/>
      <c r="J146" s="267"/>
      <c r="K146" s="268"/>
      <c r="L146" s="268"/>
      <c r="M146" s="268"/>
      <c r="N146" s="269"/>
      <c r="O146" s="270"/>
      <c r="P146" s="270"/>
      <c r="Q146" s="271"/>
      <c r="R146" s="271"/>
    </row>
    <row r="147" spans="2:18" x14ac:dyDescent="0.2">
      <c r="B147" s="272" t="s">
        <v>92</v>
      </c>
      <c r="C147" s="147"/>
      <c r="D147" s="147"/>
      <c r="E147" s="148"/>
      <c r="F147" s="148"/>
      <c r="G147" s="148"/>
      <c r="H147" s="148"/>
      <c r="I147" s="228"/>
      <c r="J147" s="273"/>
      <c r="K147" s="274"/>
      <c r="L147" s="274"/>
      <c r="M147" s="274"/>
      <c r="N147" s="275"/>
      <c r="Q147" s="52"/>
      <c r="R147" s="52"/>
    </row>
    <row r="148" spans="2:18" x14ac:dyDescent="0.2">
      <c r="B148" s="145" t="s">
        <v>93</v>
      </c>
      <c r="C148" s="276">
        <v>0</v>
      </c>
      <c r="D148" s="147"/>
      <c r="E148" s="277">
        <f>(C148)</f>
        <v>0</v>
      </c>
      <c r="F148" s="130">
        <v>0</v>
      </c>
      <c r="G148" s="130">
        <v>0</v>
      </c>
      <c r="H148" s="130">
        <f>(F148+G148)</f>
        <v>0</v>
      </c>
      <c r="I148" s="278">
        <f>(H148-E148)</f>
        <v>0</v>
      </c>
      <c r="J148" s="130">
        <v>0</v>
      </c>
      <c r="K148" s="229">
        <v>0</v>
      </c>
      <c r="L148" s="130">
        <v>0</v>
      </c>
      <c r="M148" s="229">
        <f>(K148+L148)</f>
        <v>0</v>
      </c>
      <c r="N148" s="279">
        <f>(M148-J148)</f>
        <v>0</v>
      </c>
      <c r="O148" s="229">
        <f t="shared" ref="O148:P153" si="24">(E148+J148)</f>
        <v>0</v>
      </c>
      <c r="P148" s="229">
        <f>(F148+K148)</f>
        <v>0</v>
      </c>
      <c r="Q148" s="279">
        <f>(P148-O148)</f>
        <v>0</v>
      </c>
      <c r="R148" s="278">
        <f>(G148+L148)</f>
        <v>0</v>
      </c>
    </row>
    <row r="149" spans="2:18" x14ac:dyDescent="0.2">
      <c r="B149" s="145" t="s">
        <v>94</v>
      </c>
      <c r="C149" s="57">
        <v>6000</v>
      </c>
      <c r="D149" s="147"/>
      <c r="E149" s="56">
        <f>(C149)</f>
        <v>6000</v>
      </c>
      <c r="F149" s="130">
        <v>3100</v>
      </c>
      <c r="G149" s="130">
        <v>0</v>
      </c>
      <c r="H149" s="130">
        <f>(F149+G149)</f>
        <v>3100</v>
      </c>
      <c r="I149" s="278">
        <f>(H149-E149)</f>
        <v>-2900</v>
      </c>
      <c r="J149" s="130">
        <v>0</v>
      </c>
      <c r="K149" s="229">
        <v>0</v>
      </c>
      <c r="L149" s="130">
        <v>0</v>
      </c>
      <c r="M149" s="130">
        <f>(K149+L149)</f>
        <v>0</v>
      </c>
      <c r="N149" s="279">
        <f>(M149-J149)</f>
        <v>0</v>
      </c>
      <c r="O149" s="229">
        <f t="shared" si="24"/>
        <v>6000</v>
      </c>
      <c r="P149" s="229">
        <f t="shared" si="24"/>
        <v>3100</v>
      </c>
      <c r="Q149" s="279">
        <f>(P149-O149)</f>
        <v>-2900</v>
      </c>
      <c r="R149" s="278">
        <f>(G149+L149)</f>
        <v>0</v>
      </c>
    </row>
    <row r="150" spans="2:18" x14ac:dyDescent="0.2">
      <c r="B150" s="145" t="s">
        <v>95</v>
      </c>
      <c r="C150" s="57">
        <v>75000</v>
      </c>
      <c r="D150" s="57" t="s">
        <v>2</v>
      </c>
      <c r="E150" s="56">
        <f>(C150)</f>
        <v>75000</v>
      </c>
      <c r="F150" s="130">
        <v>50067.03</v>
      </c>
      <c r="G150" s="130">
        <v>5465.6</v>
      </c>
      <c r="H150" s="130">
        <f>(F150+G150)</f>
        <v>55532.63</v>
      </c>
      <c r="I150" s="278">
        <f>(H150-E150)</f>
        <v>-19467.370000000003</v>
      </c>
      <c r="J150" s="130">
        <v>6148.8</v>
      </c>
      <c r="K150" s="229">
        <v>6148.8</v>
      </c>
      <c r="L150" s="130">
        <v>0</v>
      </c>
      <c r="M150" s="130">
        <f>(K150+L150)</f>
        <v>6148.8</v>
      </c>
      <c r="N150" s="279">
        <v>0</v>
      </c>
      <c r="O150" s="229">
        <f t="shared" si="24"/>
        <v>81148.800000000003</v>
      </c>
      <c r="P150" s="229">
        <f t="shared" si="24"/>
        <v>56215.83</v>
      </c>
      <c r="Q150" s="279">
        <f>(P150-O150)</f>
        <v>-24932.97</v>
      </c>
      <c r="R150" s="278">
        <f>(G150+L150)</f>
        <v>5465.6</v>
      </c>
    </row>
    <row r="151" spans="2:18" x14ac:dyDescent="0.2">
      <c r="B151" s="145" t="s">
        <v>96</v>
      </c>
      <c r="C151" s="57">
        <v>5000</v>
      </c>
      <c r="D151" s="56"/>
      <c r="E151" s="56">
        <f>(C151)</f>
        <v>5000</v>
      </c>
      <c r="F151" s="130">
        <v>666.6</v>
      </c>
      <c r="G151" s="130">
        <v>0</v>
      </c>
      <c r="H151" s="130">
        <f>(F151+G151)</f>
        <v>666.6</v>
      </c>
      <c r="I151" s="279">
        <f>(H151-E151)</f>
        <v>-4333.3999999999996</v>
      </c>
      <c r="J151" s="130">
        <v>0</v>
      </c>
      <c r="K151" s="130">
        <v>0</v>
      </c>
      <c r="L151" s="130">
        <v>0</v>
      </c>
      <c r="M151" s="130">
        <f>(K151+L151)</f>
        <v>0</v>
      </c>
      <c r="N151" s="279">
        <f>(M151-J151)</f>
        <v>0</v>
      </c>
      <c r="O151" s="229">
        <f t="shared" si="24"/>
        <v>5000</v>
      </c>
      <c r="P151" s="229">
        <f t="shared" si="24"/>
        <v>666.6</v>
      </c>
      <c r="Q151" s="279">
        <f>(P151-O151)</f>
        <v>-4333.3999999999996</v>
      </c>
      <c r="R151" s="278">
        <f>(G151+L151)</f>
        <v>0</v>
      </c>
    </row>
    <row r="152" spans="2:18" ht="1.1499999999999999" customHeight="1" x14ac:dyDescent="0.2">
      <c r="B152" s="145"/>
      <c r="C152" s="230"/>
      <c r="D152" s="136"/>
      <c r="E152" s="56"/>
      <c r="F152" s="130"/>
      <c r="G152" s="280"/>
      <c r="H152" s="280"/>
      <c r="I152" s="281"/>
      <c r="J152" s="282"/>
      <c r="K152" s="280"/>
      <c r="L152" s="280"/>
      <c r="M152" s="130"/>
      <c r="N152" s="279"/>
      <c r="O152" s="283"/>
      <c r="P152" s="280"/>
      <c r="Q152" s="278"/>
      <c r="R152" s="284"/>
    </row>
    <row r="153" spans="2:18" x14ac:dyDescent="0.2">
      <c r="B153" s="145" t="s">
        <v>6</v>
      </c>
      <c r="C153" s="57">
        <f>(C148+C149+C150+C151)</f>
        <v>86000</v>
      </c>
      <c r="D153" s="57" t="s">
        <v>2</v>
      </c>
      <c r="E153" s="154">
        <f>(E148+E149+E150+E151)</f>
        <v>86000</v>
      </c>
      <c r="F153" s="285">
        <f>(F148+F149+F150+F151)</f>
        <v>53833.63</v>
      </c>
      <c r="G153" s="130">
        <f>(G148+G149+G150+G151)</f>
        <v>5465.6</v>
      </c>
      <c r="H153" s="130">
        <f>(H148+H149+H150+H151)</f>
        <v>59299.229999999996</v>
      </c>
      <c r="I153" s="278">
        <f>(H153-E153)</f>
        <v>-26700.770000000004</v>
      </c>
      <c r="J153" s="286">
        <f>(J148+J149+J150+J151)</f>
        <v>6148.8</v>
      </c>
      <c r="K153" s="229">
        <f>(K148+K149+K150+K151)</f>
        <v>6148.8</v>
      </c>
      <c r="L153" s="229">
        <f>(L148+L149+L150+L151)</f>
        <v>0</v>
      </c>
      <c r="M153" s="285">
        <f>(M148+M149+M150+M151)</f>
        <v>6148.8</v>
      </c>
      <c r="N153" s="287">
        <f>(N148+N149+N150+N151)</f>
        <v>0</v>
      </c>
      <c r="O153" s="229">
        <f t="shared" si="24"/>
        <v>92148.800000000003</v>
      </c>
      <c r="P153" s="130">
        <f>(F153+K153)</f>
        <v>59982.43</v>
      </c>
      <c r="Q153" s="287">
        <f>(P153-O153)</f>
        <v>-32166.370000000003</v>
      </c>
      <c r="R153" s="288">
        <f>(G153+L153)</f>
        <v>5465.6</v>
      </c>
    </row>
    <row r="154" spans="2:18" ht="4.1500000000000004" customHeight="1" x14ac:dyDescent="0.2">
      <c r="B154" s="145"/>
      <c r="C154" s="57"/>
      <c r="D154" s="147"/>
      <c r="E154" s="57"/>
      <c r="F154" s="229"/>
      <c r="G154" s="229"/>
      <c r="H154" s="229"/>
      <c r="I154" s="279"/>
      <c r="J154" s="229"/>
      <c r="K154" s="229"/>
      <c r="L154" s="229"/>
      <c r="M154" s="229"/>
      <c r="N154" s="279"/>
      <c r="O154" s="289"/>
      <c r="P154" s="289"/>
      <c r="Q154" s="290"/>
      <c r="R154" s="291"/>
    </row>
    <row r="155" spans="2:18" x14ac:dyDescent="0.2">
      <c r="B155" s="272" t="s">
        <v>97</v>
      </c>
      <c r="C155" s="147"/>
      <c r="D155" s="147"/>
      <c r="E155" s="148"/>
      <c r="F155" s="292"/>
      <c r="G155" s="292"/>
      <c r="H155" s="292"/>
      <c r="I155" s="293"/>
      <c r="J155" s="294"/>
      <c r="K155" s="229"/>
      <c r="L155" s="130"/>
      <c r="M155" s="229"/>
      <c r="N155" s="279"/>
      <c r="O155" s="289"/>
      <c r="P155" s="289"/>
      <c r="Q155" s="290"/>
      <c r="R155" s="291"/>
    </row>
    <row r="156" spans="2:18" x14ac:dyDescent="0.2">
      <c r="B156" s="145" t="s">
        <v>98</v>
      </c>
      <c r="C156" s="57">
        <v>60000</v>
      </c>
      <c r="D156" s="147"/>
      <c r="E156" s="56">
        <f>(C156)</f>
        <v>60000</v>
      </c>
      <c r="F156" s="130">
        <v>29265.94</v>
      </c>
      <c r="G156" s="130">
        <v>0</v>
      </c>
      <c r="H156" s="130">
        <f>(F156+G156)</f>
        <v>29265.94</v>
      </c>
      <c r="I156" s="278">
        <f>(H156-E156)</f>
        <v>-30734.06</v>
      </c>
      <c r="J156" s="130">
        <v>0</v>
      </c>
      <c r="K156" s="229">
        <v>0</v>
      </c>
      <c r="L156" s="130">
        <v>0</v>
      </c>
      <c r="M156" s="130">
        <f>(K156+L156)</f>
        <v>0</v>
      </c>
      <c r="N156" s="279">
        <f>(M156-J156)</f>
        <v>0</v>
      </c>
      <c r="O156" s="229">
        <f t="shared" ref="O156:P160" si="25">(E156+J156)</f>
        <v>60000</v>
      </c>
      <c r="P156" s="229">
        <f t="shared" si="25"/>
        <v>29265.94</v>
      </c>
      <c r="Q156" s="278">
        <f>(P156-O156)</f>
        <v>-30734.06</v>
      </c>
      <c r="R156" s="284">
        <f>(G156+L156)</f>
        <v>0</v>
      </c>
    </row>
    <row r="157" spans="2:18" x14ac:dyDescent="0.2">
      <c r="B157" s="145" t="s">
        <v>99</v>
      </c>
      <c r="C157" s="57">
        <v>3000</v>
      </c>
      <c r="D157" s="147"/>
      <c r="E157" s="56">
        <f>(C157)</f>
        <v>3000</v>
      </c>
      <c r="F157" s="130">
        <v>0</v>
      </c>
      <c r="G157" s="130">
        <v>0</v>
      </c>
      <c r="H157" s="130">
        <f>(F157+G157)</f>
        <v>0</v>
      </c>
      <c r="I157" s="278">
        <f>(H157-E157)</f>
        <v>-3000</v>
      </c>
      <c r="J157" s="130">
        <v>0</v>
      </c>
      <c r="K157" s="229">
        <v>0</v>
      </c>
      <c r="L157" s="130">
        <v>0</v>
      </c>
      <c r="M157" s="130">
        <f>(K157+L157)</f>
        <v>0</v>
      </c>
      <c r="N157" s="279">
        <f>(M157-J157)</f>
        <v>0</v>
      </c>
      <c r="O157" s="229">
        <f t="shared" si="25"/>
        <v>3000</v>
      </c>
      <c r="P157" s="229">
        <f t="shared" si="25"/>
        <v>0</v>
      </c>
      <c r="Q157" s="279">
        <f>(P157-O157)</f>
        <v>-3000</v>
      </c>
      <c r="R157" s="278">
        <f>(G157+L157)</f>
        <v>0</v>
      </c>
    </row>
    <row r="158" spans="2:18" x14ac:dyDescent="0.2">
      <c r="B158" s="145" t="s">
        <v>100</v>
      </c>
      <c r="C158" s="276">
        <v>22000</v>
      </c>
      <c r="D158" s="148"/>
      <c r="E158" s="277">
        <f>(C158)</f>
        <v>22000</v>
      </c>
      <c r="F158" s="130">
        <v>11857.82</v>
      </c>
      <c r="G158" s="130">
        <v>0</v>
      </c>
      <c r="H158" s="130">
        <f>(F158+G158)</f>
        <v>11857.82</v>
      </c>
      <c r="I158" s="279">
        <f>(H158-E158)</f>
        <v>-10142.18</v>
      </c>
      <c r="J158" s="130">
        <v>0</v>
      </c>
      <c r="K158" s="130">
        <v>0</v>
      </c>
      <c r="L158" s="130">
        <f>(L155+L156+L157)</f>
        <v>0</v>
      </c>
      <c r="M158" s="130">
        <f>(K158+L158)</f>
        <v>0</v>
      </c>
      <c r="N158" s="279">
        <f>(M158-J158)</f>
        <v>0</v>
      </c>
      <c r="O158" s="229">
        <f t="shared" si="25"/>
        <v>22000</v>
      </c>
      <c r="P158" s="229">
        <f t="shared" si="25"/>
        <v>11857.82</v>
      </c>
      <c r="Q158" s="279">
        <f>(P158-O158)</f>
        <v>-10142.18</v>
      </c>
      <c r="R158" s="278">
        <f>(G158+L158)</f>
        <v>0</v>
      </c>
    </row>
    <row r="159" spans="2:18" ht="1.1499999999999999" customHeight="1" x14ac:dyDescent="0.2">
      <c r="B159" s="145"/>
      <c r="C159" s="295"/>
      <c r="D159" s="296"/>
      <c r="E159" s="297"/>
      <c r="F159" s="280"/>
      <c r="G159" s="280"/>
      <c r="H159" s="280"/>
      <c r="I159" s="281"/>
      <c r="J159" s="283"/>
      <c r="K159" s="280"/>
      <c r="L159" s="280"/>
      <c r="M159" s="130"/>
      <c r="N159" s="281"/>
      <c r="O159" s="283"/>
      <c r="P159" s="280"/>
      <c r="Q159" s="281"/>
      <c r="R159" s="298"/>
    </row>
    <row r="160" spans="2:18" x14ac:dyDescent="0.2">
      <c r="B160" s="145" t="s">
        <v>9</v>
      </c>
      <c r="C160" s="231">
        <f>(C156+C157+C158)</f>
        <v>85000</v>
      </c>
      <c r="D160" s="299"/>
      <c r="E160" s="57">
        <f>(E156+E157+E158)</f>
        <v>85000</v>
      </c>
      <c r="F160" s="130">
        <f>(F156+F158)</f>
        <v>41123.759999999995</v>
      </c>
      <c r="G160" s="285">
        <f>(G156+G157)</f>
        <v>0</v>
      </c>
      <c r="H160" s="285">
        <f>(H156+H157+H158)</f>
        <v>41123.759999999995</v>
      </c>
      <c r="I160" s="278">
        <f>(H160-E160)</f>
        <v>-43876.240000000005</v>
      </c>
      <c r="J160" s="286">
        <f>(J156+J157+J158)</f>
        <v>0</v>
      </c>
      <c r="K160" s="229">
        <f>(K156+K157+K158)</f>
        <v>0</v>
      </c>
      <c r="L160" s="130">
        <f>(L156+L157+L158)</f>
        <v>0</v>
      </c>
      <c r="M160" s="285">
        <f>(M156+M157+M158)</f>
        <v>0</v>
      </c>
      <c r="N160" s="287">
        <f>(N156+N157+N158)</f>
        <v>0</v>
      </c>
      <c r="O160" s="300">
        <f t="shared" si="25"/>
        <v>85000</v>
      </c>
      <c r="P160" s="285">
        <f t="shared" si="25"/>
        <v>41123.759999999995</v>
      </c>
      <c r="Q160" s="278">
        <f>(P160-O160)</f>
        <v>-43876.240000000005</v>
      </c>
      <c r="R160" s="301">
        <f>(G160+L160)</f>
        <v>0</v>
      </c>
    </row>
    <row r="161" spans="2:18" ht="4.1500000000000004" customHeight="1" x14ac:dyDescent="0.2">
      <c r="B161" s="145"/>
      <c r="C161" s="57"/>
      <c r="D161" s="147"/>
      <c r="E161" s="56"/>
      <c r="F161" s="130"/>
      <c r="G161" s="130"/>
      <c r="H161" s="130"/>
      <c r="I161" s="278"/>
      <c r="J161" s="229"/>
      <c r="K161" s="229"/>
      <c r="L161" s="130"/>
      <c r="M161" s="130"/>
      <c r="N161" s="279"/>
      <c r="O161" s="289"/>
      <c r="P161" s="302"/>
      <c r="Q161" s="290"/>
      <c r="R161" s="290"/>
    </row>
    <row r="162" spans="2:18" x14ac:dyDescent="0.2">
      <c r="B162" s="303" t="s">
        <v>101</v>
      </c>
      <c r="C162" s="147"/>
      <c r="D162" s="147"/>
      <c r="E162" s="148"/>
      <c r="F162" s="292"/>
      <c r="G162" s="292"/>
      <c r="H162" s="292"/>
      <c r="I162" s="304"/>
      <c r="J162" s="292"/>
      <c r="K162" s="229"/>
      <c r="L162" s="292"/>
      <c r="M162" s="292"/>
      <c r="N162" s="293"/>
      <c r="O162" s="289"/>
      <c r="P162" s="302"/>
      <c r="Q162" s="290"/>
      <c r="R162" s="290"/>
    </row>
    <row r="163" spans="2:18" x14ac:dyDescent="0.2">
      <c r="B163" s="145" t="s">
        <v>102</v>
      </c>
      <c r="C163" s="57">
        <v>2000</v>
      </c>
      <c r="D163" s="147"/>
      <c r="E163" s="56">
        <f>(C163)</f>
        <v>2000</v>
      </c>
      <c r="F163" s="130">
        <v>0</v>
      </c>
      <c r="G163" s="130">
        <v>0</v>
      </c>
      <c r="H163" s="130">
        <f>(F163+G163)</f>
        <v>0</v>
      </c>
      <c r="I163" s="278">
        <f>(H163-E163)</f>
        <v>-2000</v>
      </c>
      <c r="J163" s="130">
        <v>0</v>
      </c>
      <c r="K163" s="229">
        <v>0</v>
      </c>
      <c r="L163" s="130">
        <v>0</v>
      </c>
      <c r="M163" s="130">
        <f>(K163+L163)</f>
        <v>0</v>
      </c>
      <c r="N163" s="279">
        <f>(M163-J163)</f>
        <v>0</v>
      </c>
      <c r="O163" s="229">
        <f t="shared" ref="O163:P166" si="26">(E163+J163)</f>
        <v>2000</v>
      </c>
      <c r="P163" s="229">
        <f t="shared" si="26"/>
        <v>0</v>
      </c>
      <c r="Q163" s="278">
        <f>(P163-O163)</f>
        <v>-2000</v>
      </c>
      <c r="R163" s="278">
        <f>(G163+L163)</f>
        <v>0</v>
      </c>
    </row>
    <row r="164" spans="2:18" x14ac:dyDescent="0.2">
      <c r="B164" s="145" t="s">
        <v>103</v>
      </c>
      <c r="C164" s="57">
        <v>2500</v>
      </c>
      <c r="D164" s="56"/>
      <c r="E164" s="56">
        <f>(C164)</f>
        <v>2500</v>
      </c>
      <c r="F164" s="130">
        <v>719.07</v>
      </c>
      <c r="G164" s="130">
        <v>0</v>
      </c>
      <c r="H164" s="130">
        <f>(F164+G164)</f>
        <v>719.07</v>
      </c>
      <c r="I164" s="279">
        <f>(H164-E164)</f>
        <v>-1780.9299999999998</v>
      </c>
      <c r="J164" s="130">
        <v>0</v>
      </c>
      <c r="K164" s="130">
        <v>0</v>
      </c>
      <c r="L164" s="130">
        <v>0</v>
      </c>
      <c r="M164" s="130">
        <f>(K164+L164)</f>
        <v>0</v>
      </c>
      <c r="N164" s="279">
        <f>(M164-J164)</f>
        <v>0</v>
      </c>
      <c r="O164" s="229">
        <f t="shared" si="26"/>
        <v>2500</v>
      </c>
      <c r="P164" s="130">
        <f t="shared" si="26"/>
        <v>719.07</v>
      </c>
      <c r="Q164" s="279">
        <f>(P164-O164)</f>
        <v>-1780.9299999999998</v>
      </c>
      <c r="R164" s="278">
        <f>(G164+L164)</f>
        <v>0</v>
      </c>
    </row>
    <row r="165" spans="2:18" ht="1.1499999999999999" customHeight="1" x14ac:dyDescent="0.2">
      <c r="B165" s="145"/>
      <c r="C165" s="230"/>
      <c r="D165" s="56"/>
      <c r="E165" s="56"/>
      <c r="F165" s="130"/>
      <c r="G165" s="130"/>
      <c r="H165" s="130"/>
      <c r="I165" s="281"/>
      <c r="J165" s="282"/>
      <c r="K165" s="280"/>
      <c r="L165" s="280"/>
      <c r="M165" s="280"/>
      <c r="N165" s="281"/>
      <c r="O165" s="283"/>
      <c r="P165" s="229"/>
      <c r="Q165" s="281"/>
      <c r="R165" s="298"/>
    </row>
    <row r="166" spans="2:18" x14ac:dyDescent="0.2">
      <c r="B166" s="145" t="s">
        <v>10</v>
      </c>
      <c r="C166" s="57">
        <f>(C163+C164)</f>
        <v>4500</v>
      </c>
      <c r="D166" s="154"/>
      <c r="E166" s="154">
        <f>(E163+E164)</f>
        <v>4500</v>
      </c>
      <c r="F166" s="285">
        <f>(F163+F164)</f>
        <v>719.07</v>
      </c>
      <c r="G166" s="285">
        <f>(G163+G164)</f>
        <v>0</v>
      </c>
      <c r="H166" s="285">
        <f>(H163+H164)</f>
        <v>719.07</v>
      </c>
      <c r="I166" s="278">
        <f>(H166-E166)</f>
        <v>-3780.93</v>
      </c>
      <c r="J166" s="286">
        <f>(J163+J164)</f>
        <v>0</v>
      </c>
      <c r="K166" s="229">
        <f>(K163+K164)</f>
        <v>0</v>
      </c>
      <c r="L166" s="130">
        <f>(L163+L164)</f>
        <v>0</v>
      </c>
      <c r="M166" s="130">
        <f>(M163+M164)</f>
        <v>0</v>
      </c>
      <c r="N166" s="279">
        <f>(N163+N164)</f>
        <v>0</v>
      </c>
      <c r="O166" s="300">
        <f t="shared" si="26"/>
        <v>4500</v>
      </c>
      <c r="P166" s="285">
        <f t="shared" si="26"/>
        <v>719.07</v>
      </c>
      <c r="Q166" s="278">
        <f>(P166-O166)</f>
        <v>-3780.93</v>
      </c>
      <c r="R166" s="278">
        <f>(G166+L166)</f>
        <v>0</v>
      </c>
    </row>
    <row r="167" spans="2:18" ht="4.1500000000000004" customHeight="1" x14ac:dyDescent="0.2">
      <c r="B167" s="145"/>
      <c r="C167" s="57"/>
      <c r="D167" s="147"/>
      <c r="E167" s="56"/>
      <c r="F167" s="130"/>
      <c r="G167" s="130"/>
      <c r="H167" s="130"/>
      <c r="I167" s="278"/>
      <c r="J167" s="229"/>
      <c r="K167" s="229"/>
      <c r="L167" s="130"/>
      <c r="M167" s="130"/>
      <c r="N167" s="279"/>
      <c r="O167" s="305"/>
      <c r="P167" s="305"/>
      <c r="Q167" s="290"/>
      <c r="R167" s="290"/>
    </row>
    <row r="168" spans="2:18" x14ac:dyDescent="0.2">
      <c r="B168" s="272" t="s">
        <v>104</v>
      </c>
      <c r="C168" s="147"/>
      <c r="D168" s="147"/>
      <c r="E168" s="148"/>
      <c r="F168" s="292"/>
      <c r="G168" s="292"/>
      <c r="H168" s="292"/>
      <c r="I168" s="304"/>
      <c r="J168" s="292"/>
      <c r="K168" s="229"/>
      <c r="L168" s="292"/>
      <c r="M168" s="292"/>
      <c r="N168" s="293"/>
      <c r="O168" s="305"/>
      <c r="P168" s="305"/>
      <c r="Q168" s="290"/>
      <c r="R168" s="290"/>
    </row>
    <row r="169" spans="2:18" x14ac:dyDescent="0.2">
      <c r="B169" s="145" t="s">
        <v>105</v>
      </c>
      <c r="C169" s="57">
        <v>15000</v>
      </c>
      <c r="D169" s="147"/>
      <c r="E169" s="56">
        <f t="shared" ref="E169:E174" si="27">(C169)</f>
        <v>15000</v>
      </c>
      <c r="F169" s="130">
        <v>14770.38</v>
      </c>
      <c r="G169" s="130">
        <v>0</v>
      </c>
      <c r="H169" s="130">
        <f t="shared" ref="H169:H174" si="28">(F169+G169)</f>
        <v>14770.38</v>
      </c>
      <c r="I169" s="278">
        <f t="shared" ref="I169:I176" si="29">(H169-E169)</f>
        <v>-229.6200000000008</v>
      </c>
      <c r="J169" s="130">
        <v>0</v>
      </c>
      <c r="K169" s="229">
        <v>0</v>
      </c>
      <c r="L169" s="130">
        <v>0</v>
      </c>
      <c r="M169" s="130">
        <f t="shared" ref="M169:M174" si="30">(K169+L169)</f>
        <v>0</v>
      </c>
      <c r="N169" s="279">
        <f t="shared" ref="N169:N174" si="31">(M169-J169)</f>
        <v>0</v>
      </c>
      <c r="O169" s="229">
        <f t="shared" ref="O169:P176" si="32">(E169+J169)</f>
        <v>15000</v>
      </c>
      <c r="P169" s="229">
        <f t="shared" si="32"/>
        <v>14770.38</v>
      </c>
      <c r="Q169" s="278">
        <f t="shared" ref="Q169:Q174" si="33">(P169-O169)</f>
        <v>-229.6200000000008</v>
      </c>
      <c r="R169" s="278">
        <f t="shared" ref="R169:R176" si="34">(G169+L169)</f>
        <v>0</v>
      </c>
    </row>
    <row r="170" spans="2:18" x14ac:dyDescent="0.2">
      <c r="B170" s="145" t="s">
        <v>106</v>
      </c>
      <c r="C170" s="57">
        <v>5000</v>
      </c>
      <c r="D170" s="147"/>
      <c r="E170" s="56">
        <f>(C170)</f>
        <v>5000</v>
      </c>
      <c r="F170" s="130">
        <v>2370.21</v>
      </c>
      <c r="G170" s="130">
        <v>0</v>
      </c>
      <c r="H170" s="130">
        <f t="shared" si="28"/>
        <v>2370.21</v>
      </c>
      <c r="I170" s="278">
        <f t="shared" si="29"/>
        <v>-2629.79</v>
      </c>
      <c r="J170" s="130">
        <v>0</v>
      </c>
      <c r="K170" s="229">
        <v>0</v>
      </c>
      <c r="L170" s="130">
        <v>0</v>
      </c>
      <c r="M170" s="130">
        <f t="shared" si="30"/>
        <v>0</v>
      </c>
      <c r="N170" s="279">
        <f t="shared" si="31"/>
        <v>0</v>
      </c>
      <c r="O170" s="229">
        <f t="shared" si="32"/>
        <v>5000</v>
      </c>
      <c r="P170" s="229">
        <f t="shared" si="32"/>
        <v>2370.21</v>
      </c>
      <c r="Q170" s="278">
        <f t="shared" si="33"/>
        <v>-2629.79</v>
      </c>
      <c r="R170" s="278">
        <f t="shared" si="34"/>
        <v>0</v>
      </c>
    </row>
    <row r="171" spans="2:18" x14ac:dyDescent="0.2">
      <c r="B171" s="145" t="s">
        <v>107</v>
      </c>
      <c r="C171" s="57">
        <v>2000</v>
      </c>
      <c r="D171" s="147"/>
      <c r="E171" s="56">
        <f t="shared" si="27"/>
        <v>2000</v>
      </c>
      <c r="F171" s="130">
        <v>484.2</v>
      </c>
      <c r="G171" s="130">
        <v>0</v>
      </c>
      <c r="H171" s="130">
        <f t="shared" si="28"/>
        <v>484.2</v>
      </c>
      <c r="I171" s="278">
        <f t="shared" si="29"/>
        <v>-1515.8</v>
      </c>
      <c r="J171" s="130">
        <v>0</v>
      </c>
      <c r="K171" s="229">
        <v>0</v>
      </c>
      <c r="L171" s="130">
        <v>0</v>
      </c>
      <c r="M171" s="130">
        <f t="shared" si="30"/>
        <v>0</v>
      </c>
      <c r="N171" s="279">
        <f t="shared" si="31"/>
        <v>0</v>
      </c>
      <c r="O171" s="229">
        <f t="shared" si="32"/>
        <v>2000</v>
      </c>
      <c r="P171" s="229">
        <f t="shared" si="32"/>
        <v>484.2</v>
      </c>
      <c r="Q171" s="278">
        <f t="shared" si="33"/>
        <v>-1515.8</v>
      </c>
      <c r="R171" s="278">
        <f t="shared" si="34"/>
        <v>0</v>
      </c>
    </row>
    <row r="172" spans="2:18" x14ac:dyDescent="0.2">
      <c r="B172" s="145" t="s">
        <v>108</v>
      </c>
      <c r="C172" s="57">
        <v>3500</v>
      </c>
      <c r="D172" s="147"/>
      <c r="E172" s="56">
        <f t="shared" si="27"/>
        <v>3500</v>
      </c>
      <c r="F172" s="130">
        <v>1318.61</v>
      </c>
      <c r="G172" s="130">
        <v>0</v>
      </c>
      <c r="H172" s="130">
        <f t="shared" si="28"/>
        <v>1318.61</v>
      </c>
      <c r="I172" s="278">
        <f t="shared" si="29"/>
        <v>-2181.3900000000003</v>
      </c>
      <c r="J172" s="130">
        <v>0</v>
      </c>
      <c r="K172" s="229">
        <v>0</v>
      </c>
      <c r="L172" s="130">
        <v>0</v>
      </c>
      <c r="M172" s="130">
        <f t="shared" si="30"/>
        <v>0</v>
      </c>
      <c r="N172" s="279">
        <f t="shared" si="31"/>
        <v>0</v>
      </c>
      <c r="O172" s="229">
        <f t="shared" si="32"/>
        <v>3500</v>
      </c>
      <c r="P172" s="229">
        <f t="shared" si="32"/>
        <v>1318.61</v>
      </c>
      <c r="Q172" s="278">
        <f t="shared" si="33"/>
        <v>-2181.3900000000003</v>
      </c>
      <c r="R172" s="278">
        <f t="shared" si="34"/>
        <v>0</v>
      </c>
    </row>
    <row r="173" spans="2:18" x14ac:dyDescent="0.2">
      <c r="B173" s="145" t="s">
        <v>109</v>
      </c>
      <c r="C173" s="57">
        <v>3500</v>
      </c>
      <c r="D173" s="147"/>
      <c r="E173" s="56">
        <f t="shared" si="27"/>
        <v>3500</v>
      </c>
      <c r="F173" s="130">
        <v>0</v>
      </c>
      <c r="G173" s="130">
        <v>0</v>
      </c>
      <c r="H173" s="130">
        <f t="shared" si="28"/>
        <v>0</v>
      </c>
      <c r="I173" s="278">
        <f t="shared" si="29"/>
        <v>-3500</v>
      </c>
      <c r="J173" s="130">
        <v>0</v>
      </c>
      <c r="K173" s="229">
        <v>0</v>
      </c>
      <c r="L173" s="130">
        <v>0</v>
      </c>
      <c r="M173" s="130">
        <f t="shared" si="30"/>
        <v>0</v>
      </c>
      <c r="N173" s="279">
        <f t="shared" si="31"/>
        <v>0</v>
      </c>
      <c r="O173" s="229">
        <f t="shared" si="32"/>
        <v>3500</v>
      </c>
      <c r="P173" s="229">
        <f t="shared" si="32"/>
        <v>0</v>
      </c>
      <c r="Q173" s="278">
        <f t="shared" si="33"/>
        <v>-3500</v>
      </c>
      <c r="R173" s="278">
        <f t="shared" si="34"/>
        <v>0</v>
      </c>
    </row>
    <row r="174" spans="2:18" x14ac:dyDescent="0.2">
      <c r="B174" s="145" t="s">
        <v>110</v>
      </c>
      <c r="C174" s="225">
        <v>8000</v>
      </c>
      <c r="D174" s="148"/>
      <c r="E174" s="56">
        <f t="shared" si="27"/>
        <v>8000</v>
      </c>
      <c r="F174" s="130">
        <v>5060</v>
      </c>
      <c r="G174" s="130">
        <v>460</v>
      </c>
      <c r="H174" s="130">
        <f t="shared" si="28"/>
        <v>5520</v>
      </c>
      <c r="I174" s="279">
        <f t="shared" si="29"/>
        <v>-2480</v>
      </c>
      <c r="J174" s="130">
        <v>460</v>
      </c>
      <c r="K174" s="130">
        <v>460</v>
      </c>
      <c r="L174" s="130">
        <v>0</v>
      </c>
      <c r="M174" s="130">
        <f t="shared" si="30"/>
        <v>460</v>
      </c>
      <c r="N174" s="279">
        <f t="shared" si="31"/>
        <v>0</v>
      </c>
      <c r="O174" s="229">
        <f t="shared" si="32"/>
        <v>8460</v>
      </c>
      <c r="P174" s="229">
        <f t="shared" si="32"/>
        <v>5520</v>
      </c>
      <c r="Q174" s="279">
        <f t="shared" si="33"/>
        <v>-2940</v>
      </c>
      <c r="R174" s="278">
        <f t="shared" si="34"/>
        <v>460</v>
      </c>
    </row>
    <row r="175" spans="2:18" ht="1.9" customHeight="1" x14ac:dyDescent="0.2">
      <c r="B175" s="145"/>
      <c r="C175" s="230"/>
      <c r="D175" s="306"/>
      <c r="E175" s="136"/>
      <c r="F175" s="280"/>
      <c r="G175" s="280"/>
      <c r="H175" s="280"/>
      <c r="I175" s="281"/>
      <c r="J175" s="283"/>
      <c r="K175" s="280"/>
      <c r="L175" s="280"/>
      <c r="M175" s="280"/>
      <c r="N175" s="281"/>
      <c r="O175" s="283"/>
      <c r="P175" s="280"/>
      <c r="Q175" s="281"/>
      <c r="R175" s="298"/>
    </row>
    <row r="176" spans="2:18" x14ac:dyDescent="0.2">
      <c r="B176" s="145" t="s">
        <v>13</v>
      </c>
      <c r="C176" s="57">
        <f>(C169+C170+C171+C172+C173+C174)</f>
        <v>37000</v>
      </c>
      <c r="D176" s="147"/>
      <c r="E176" s="57">
        <f>(E169+E170+E171+E172+E173+E174)</f>
        <v>37000</v>
      </c>
      <c r="F176" s="130">
        <f>(F169+F170+F171+F172+F173+F174)</f>
        <v>24003.4</v>
      </c>
      <c r="G176" s="130">
        <f>(G169+G170+G171+G172+G173+G174)</f>
        <v>460</v>
      </c>
      <c r="H176" s="130">
        <f>(H169+H170+H171+H172+H173+H174)</f>
        <v>24463.4</v>
      </c>
      <c r="I176" s="278">
        <f t="shared" si="29"/>
        <v>-12536.599999999999</v>
      </c>
      <c r="J176" s="229">
        <f>(J169+J170+J171+J172+J173+J174)</f>
        <v>460</v>
      </c>
      <c r="K176" s="229">
        <f>(K169+K170+K171+K172+K173+K174)</f>
        <v>460</v>
      </c>
      <c r="L176" s="229">
        <f>(L169+L170+L171+L172+L173+L174)</f>
        <v>0</v>
      </c>
      <c r="M176" s="130">
        <f>(M169+M170+M171+M172+M173+M174)</f>
        <v>460</v>
      </c>
      <c r="N176" s="279">
        <f>(N169+N170+N171+N172+N173+N174)</f>
        <v>0</v>
      </c>
      <c r="O176" s="300">
        <f t="shared" si="32"/>
        <v>37460</v>
      </c>
      <c r="P176" s="130">
        <f>(F176+K176)</f>
        <v>24463.4</v>
      </c>
      <c r="Q176" s="278">
        <f>(P176-O176)</f>
        <v>-12996.599999999999</v>
      </c>
      <c r="R176" s="278">
        <f t="shared" si="34"/>
        <v>460</v>
      </c>
    </row>
    <row r="177" spans="2:18" ht="4.1500000000000004" customHeight="1" x14ac:dyDescent="0.2">
      <c r="B177" s="145"/>
      <c r="C177" s="61"/>
      <c r="D177" s="61"/>
      <c r="E177" s="58"/>
      <c r="F177" s="307"/>
      <c r="G177" s="307"/>
      <c r="H177" s="307"/>
      <c r="I177" s="308"/>
      <c r="J177" s="309"/>
      <c r="K177" s="310"/>
      <c r="L177" s="309"/>
      <c r="M177" s="309"/>
      <c r="N177" s="311"/>
      <c r="O177" s="305"/>
      <c r="P177" s="305"/>
      <c r="Q177" s="290"/>
      <c r="R177" s="291"/>
    </row>
    <row r="178" spans="2:18" x14ac:dyDescent="0.2">
      <c r="B178" s="272" t="s">
        <v>111</v>
      </c>
      <c r="C178" s="147"/>
      <c r="D178" s="147"/>
      <c r="E178" s="148"/>
      <c r="F178" s="292"/>
      <c r="G178" s="292"/>
      <c r="H178" s="292"/>
      <c r="I178" s="304"/>
      <c r="J178" s="292"/>
      <c r="K178" s="229"/>
      <c r="L178" s="292"/>
      <c r="M178" s="292"/>
      <c r="N178" s="293"/>
      <c r="O178" s="305"/>
      <c r="P178" s="305"/>
      <c r="Q178" s="290"/>
      <c r="R178" s="291"/>
    </row>
    <row r="179" spans="2:18" x14ac:dyDescent="0.2">
      <c r="B179" s="145" t="s">
        <v>112</v>
      </c>
      <c r="C179" s="57">
        <v>10000</v>
      </c>
      <c r="D179" s="147"/>
      <c r="E179" s="56">
        <f>(C179)</f>
        <v>10000</v>
      </c>
      <c r="F179" s="130">
        <v>5017.8100000000004</v>
      </c>
      <c r="G179" s="130">
        <v>0</v>
      </c>
      <c r="H179" s="130">
        <f>(F179+G179)</f>
        <v>5017.8100000000004</v>
      </c>
      <c r="I179" s="278">
        <f>(H179-E179)</f>
        <v>-4982.1899999999996</v>
      </c>
      <c r="J179" s="130">
        <v>0</v>
      </c>
      <c r="K179" s="229">
        <v>0</v>
      </c>
      <c r="L179" s="130">
        <v>0</v>
      </c>
      <c r="M179" s="130">
        <f>(K179+L179)</f>
        <v>0</v>
      </c>
      <c r="N179" s="279">
        <f>(M179-J179)</f>
        <v>0</v>
      </c>
      <c r="O179" s="229">
        <f t="shared" ref="O179:P183" si="35">(E179+J179)</f>
        <v>10000</v>
      </c>
      <c r="P179" s="229">
        <f t="shared" si="35"/>
        <v>5017.8100000000004</v>
      </c>
      <c r="Q179" s="278">
        <f>(P179-O179)</f>
        <v>-4982.1899999999996</v>
      </c>
      <c r="R179" s="278">
        <f t="shared" ref="R179:R185" si="36">(G179+L179)</f>
        <v>0</v>
      </c>
    </row>
    <row r="180" spans="2:18" x14ac:dyDescent="0.2">
      <c r="B180" s="145" t="s">
        <v>113</v>
      </c>
      <c r="C180" s="57">
        <v>32000</v>
      </c>
      <c r="D180" s="147"/>
      <c r="E180" s="56">
        <f>(C180)</f>
        <v>32000</v>
      </c>
      <c r="F180" s="130">
        <v>26305.360000000001</v>
      </c>
      <c r="G180" s="130">
        <v>0</v>
      </c>
      <c r="H180" s="130">
        <f>(F180+G180)</f>
        <v>26305.360000000001</v>
      </c>
      <c r="I180" s="278">
        <f>(H180-E180)</f>
        <v>-5694.6399999999994</v>
      </c>
      <c r="J180" s="130">
        <v>0</v>
      </c>
      <c r="K180" s="130">
        <v>0</v>
      </c>
      <c r="L180" s="312">
        <v>0</v>
      </c>
      <c r="M180" s="229">
        <f>(K180+L180)</f>
        <v>0</v>
      </c>
      <c r="N180" s="279">
        <f>(M180-J180)</f>
        <v>0</v>
      </c>
      <c r="O180" s="229">
        <f t="shared" si="35"/>
        <v>32000</v>
      </c>
      <c r="P180" s="229">
        <f t="shared" si="35"/>
        <v>26305.360000000001</v>
      </c>
      <c r="Q180" s="278">
        <f>(P180-O180)</f>
        <v>-5694.6399999999994</v>
      </c>
      <c r="R180" s="278">
        <f t="shared" si="36"/>
        <v>0</v>
      </c>
    </row>
    <row r="181" spans="2:18" x14ac:dyDescent="0.2">
      <c r="B181" s="145" t="s">
        <v>114</v>
      </c>
      <c r="C181" s="229">
        <v>22000</v>
      </c>
      <c r="D181" s="229" t="s">
        <v>2</v>
      </c>
      <c r="E181" s="130">
        <f>(C181)</f>
        <v>22000</v>
      </c>
      <c r="F181" s="130">
        <v>14526.43</v>
      </c>
      <c r="G181" s="130">
        <v>52.7</v>
      </c>
      <c r="H181" s="130">
        <f>(F181+G181)</f>
        <v>14579.130000000001</v>
      </c>
      <c r="I181" s="278">
        <f>(H181-E181)</f>
        <v>-7420.869999999999</v>
      </c>
      <c r="J181" s="130">
        <v>0</v>
      </c>
      <c r="K181" s="229">
        <v>0</v>
      </c>
      <c r="L181" s="130">
        <v>0</v>
      </c>
      <c r="M181" s="130">
        <f>(K181+L181)</f>
        <v>0</v>
      </c>
      <c r="N181" s="279">
        <f>(M181-J181)</f>
        <v>0</v>
      </c>
      <c r="O181" s="229">
        <f t="shared" si="35"/>
        <v>22000</v>
      </c>
      <c r="P181" s="229">
        <f t="shared" si="35"/>
        <v>14526.43</v>
      </c>
      <c r="Q181" s="278">
        <f>(P181-O181)</f>
        <v>-7473.57</v>
      </c>
      <c r="R181" s="278">
        <f t="shared" si="36"/>
        <v>52.7</v>
      </c>
    </row>
    <row r="182" spans="2:18" x14ac:dyDescent="0.2">
      <c r="B182" s="325" t="s">
        <v>115</v>
      </c>
      <c r="C182" s="229">
        <v>6000</v>
      </c>
      <c r="D182" s="229"/>
      <c r="E182" s="130">
        <f>(C182)</f>
        <v>6000</v>
      </c>
      <c r="F182" s="130">
        <v>3519.15</v>
      </c>
      <c r="G182" s="130">
        <v>569.57000000000005</v>
      </c>
      <c r="H182" s="130">
        <f>(F182+G182)</f>
        <v>4088.7200000000003</v>
      </c>
      <c r="I182" s="278">
        <f>(H182-E182)</f>
        <v>-1911.2799999999997</v>
      </c>
      <c r="J182" s="130">
        <v>843.69</v>
      </c>
      <c r="K182" s="229">
        <v>843.69</v>
      </c>
      <c r="L182" s="130">
        <v>0</v>
      </c>
      <c r="M182" s="130">
        <f>(K182+L182)</f>
        <v>843.69</v>
      </c>
      <c r="N182" s="279">
        <f>(M182-J182)</f>
        <v>0</v>
      </c>
      <c r="O182" s="229">
        <f t="shared" si="35"/>
        <v>6843.6900000000005</v>
      </c>
      <c r="P182" s="229">
        <f t="shared" si="35"/>
        <v>4362.84</v>
      </c>
      <c r="Q182" s="278">
        <f>(P182-O182)</f>
        <v>-2480.8500000000004</v>
      </c>
      <c r="R182" s="278">
        <f t="shared" si="36"/>
        <v>569.57000000000005</v>
      </c>
    </row>
    <row r="183" spans="2:18" x14ac:dyDescent="0.2">
      <c r="B183" s="145" t="s">
        <v>116</v>
      </c>
      <c r="C183" s="313">
        <v>10000</v>
      </c>
      <c r="D183" s="130"/>
      <c r="E183" s="314">
        <v>10000</v>
      </c>
      <c r="F183" s="130">
        <v>0</v>
      </c>
      <c r="G183" s="130">
        <v>0</v>
      </c>
      <c r="H183" s="130">
        <f>(F183+G183)</f>
        <v>0</v>
      </c>
      <c r="I183" s="278">
        <f>(H183-E183)</f>
        <v>-10000</v>
      </c>
      <c r="J183" s="314">
        <v>0</v>
      </c>
      <c r="K183" s="130">
        <v>0</v>
      </c>
      <c r="L183" s="314">
        <v>0</v>
      </c>
      <c r="M183" s="130">
        <f>(K183+L183)</f>
        <v>0</v>
      </c>
      <c r="N183" s="279">
        <f>(M183-J183)</f>
        <v>0</v>
      </c>
      <c r="O183" s="229">
        <f t="shared" si="35"/>
        <v>10000</v>
      </c>
      <c r="P183" s="229">
        <f t="shared" si="35"/>
        <v>0</v>
      </c>
      <c r="Q183" s="279">
        <f>(P183-O183)</f>
        <v>-10000</v>
      </c>
      <c r="R183" s="284">
        <f t="shared" si="36"/>
        <v>0</v>
      </c>
    </row>
    <row r="184" spans="2:18" ht="1.1499999999999999" customHeight="1" x14ac:dyDescent="0.2">
      <c r="B184" s="145"/>
      <c r="C184" s="315"/>
      <c r="D184" s="280"/>
      <c r="E184" s="316"/>
      <c r="F184" s="280"/>
      <c r="G184" s="130"/>
      <c r="H184" s="130"/>
      <c r="I184" s="281"/>
      <c r="J184" s="317"/>
      <c r="K184" s="130"/>
      <c r="L184" s="316"/>
      <c r="M184" s="130"/>
      <c r="N184" s="279"/>
      <c r="O184" s="229"/>
      <c r="P184" s="229"/>
      <c r="Q184" s="281"/>
      <c r="R184" s="298"/>
    </row>
    <row r="185" spans="2:18" x14ac:dyDescent="0.2">
      <c r="B185" s="145" t="s">
        <v>58</v>
      </c>
      <c r="C185" s="229">
        <f>(C179+C180+C181+C182+C183)</f>
        <v>80000</v>
      </c>
      <c r="D185" s="229"/>
      <c r="E185" s="229">
        <f>(E179+E180+E181+E182+E183)</f>
        <v>80000</v>
      </c>
      <c r="F185" s="130">
        <f>(F179+F180+F181+F182+F183)</f>
        <v>49368.750000000007</v>
      </c>
      <c r="G185" s="285">
        <f>(G179+G180+G181+G182+G183)</f>
        <v>622.2700000000001</v>
      </c>
      <c r="H185" s="285">
        <f>(H179+H180+H181+H182+H183)</f>
        <v>49991.020000000004</v>
      </c>
      <c r="I185" s="278">
        <f>(H185-E185)</f>
        <v>-30008.979999999996</v>
      </c>
      <c r="J185" s="286">
        <f>(J179+J180+J181+J182+J183)</f>
        <v>843.69</v>
      </c>
      <c r="K185" s="285">
        <f>(K179+K180+K181+K182+K183)</f>
        <v>843.69</v>
      </c>
      <c r="L185" s="229">
        <f>(L179+L180+L181+L182)</f>
        <v>0</v>
      </c>
      <c r="M185" s="285">
        <f>(M179+M180+M181+M182+M183)</f>
        <v>843.69</v>
      </c>
      <c r="N185" s="287">
        <f>(N179+N180+N181+N182+N183)</f>
        <v>0</v>
      </c>
      <c r="O185" s="300">
        <f>(E185+J185)</f>
        <v>80843.69</v>
      </c>
      <c r="P185" s="285">
        <f>(F185+K185)</f>
        <v>50212.44000000001</v>
      </c>
      <c r="Q185" s="278">
        <f>(P185-O185)</f>
        <v>-30631.249999999993</v>
      </c>
      <c r="R185" s="278">
        <f t="shared" si="36"/>
        <v>622.2700000000001</v>
      </c>
    </row>
    <row r="186" spans="2:18" ht="3.6" customHeight="1" x14ac:dyDescent="0.2">
      <c r="B186" s="145"/>
      <c r="C186" s="229"/>
      <c r="D186" s="229"/>
      <c r="E186" s="229"/>
      <c r="F186" s="130"/>
      <c r="G186" s="130"/>
      <c r="H186" s="130"/>
      <c r="I186" s="278"/>
      <c r="J186" s="229"/>
      <c r="K186" s="229"/>
      <c r="L186" s="229"/>
      <c r="M186" s="130"/>
      <c r="N186" s="279"/>
      <c r="O186" s="229"/>
      <c r="P186" s="130"/>
      <c r="Q186" s="278"/>
      <c r="R186" s="278"/>
    </row>
    <row r="187" spans="2:18" x14ac:dyDescent="0.2">
      <c r="B187" s="272" t="s">
        <v>117</v>
      </c>
      <c r="C187" s="294"/>
      <c r="D187" s="294"/>
      <c r="E187" s="292"/>
      <c r="F187" s="292"/>
      <c r="G187" s="292"/>
      <c r="H187" s="292"/>
      <c r="I187" s="304"/>
      <c r="J187" s="229"/>
      <c r="K187" s="229"/>
      <c r="L187" s="229"/>
      <c r="M187" s="130"/>
      <c r="N187" s="279"/>
      <c r="O187" s="229"/>
      <c r="P187" s="130"/>
      <c r="Q187" s="278"/>
      <c r="R187" s="278"/>
    </row>
    <row r="188" spans="2:18" x14ac:dyDescent="0.2">
      <c r="B188" s="145" t="s">
        <v>118</v>
      </c>
      <c r="C188" s="229">
        <v>95000</v>
      </c>
      <c r="D188" s="294"/>
      <c r="E188" s="130">
        <f t="shared" ref="E188:E194" si="37">(C188)</f>
        <v>95000</v>
      </c>
      <c r="F188" s="130">
        <v>85077.96</v>
      </c>
      <c r="G188" s="130">
        <v>0</v>
      </c>
      <c r="H188" s="130">
        <f>(F188+G188)</f>
        <v>85077.96</v>
      </c>
      <c r="I188" s="278">
        <f t="shared" ref="I188:I194" si="38">(H188-E188)</f>
        <v>-9922.0399999999936</v>
      </c>
      <c r="J188" s="130">
        <v>0</v>
      </c>
      <c r="K188" s="229">
        <v>0</v>
      </c>
      <c r="L188" s="130">
        <v>0</v>
      </c>
      <c r="M188" s="130">
        <f>(K188+L188)</f>
        <v>0</v>
      </c>
      <c r="N188" s="279">
        <f>(M188-J188)</f>
        <v>0</v>
      </c>
      <c r="O188" s="229">
        <f t="shared" ref="O188:P194" si="39">(E188+J188)</f>
        <v>95000</v>
      </c>
      <c r="P188" s="229">
        <f t="shared" si="39"/>
        <v>85077.96</v>
      </c>
      <c r="Q188" s="279">
        <f t="shared" ref="Q188:Q194" si="40">(P188-O188)</f>
        <v>-9922.0399999999936</v>
      </c>
      <c r="R188" s="278">
        <f t="shared" ref="R188:R194" si="41">(G188+L188)</f>
        <v>0</v>
      </c>
    </row>
    <row r="189" spans="2:18" x14ac:dyDescent="0.2">
      <c r="B189" s="145" t="s">
        <v>119</v>
      </c>
      <c r="C189" s="229">
        <v>33000</v>
      </c>
      <c r="D189" s="294"/>
      <c r="E189" s="130">
        <f t="shared" si="37"/>
        <v>33000</v>
      </c>
      <c r="F189" s="130">
        <v>28434.29</v>
      </c>
      <c r="G189" s="130">
        <v>0</v>
      </c>
      <c r="H189" s="130">
        <f>(F189+G189)</f>
        <v>28434.29</v>
      </c>
      <c r="I189" s="278">
        <f t="shared" si="38"/>
        <v>-4565.7099999999991</v>
      </c>
      <c r="J189" s="130">
        <v>0</v>
      </c>
      <c r="K189" s="229">
        <v>0</v>
      </c>
      <c r="L189" s="130">
        <v>0</v>
      </c>
      <c r="M189" s="130">
        <f>(K189+L189)</f>
        <v>0</v>
      </c>
      <c r="N189" s="279">
        <f>(M189-J189)</f>
        <v>0</v>
      </c>
      <c r="O189" s="229">
        <f t="shared" si="39"/>
        <v>33000</v>
      </c>
      <c r="P189" s="229">
        <f t="shared" si="39"/>
        <v>28434.29</v>
      </c>
      <c r="Q189" s="279">
        <f t="shared" si="40"/>
        <v>-4565.7099999999991</v>
      </c>
      <c r="R189" s="278">
        <f t="shared" si="41"/>
        <v>0</v>
      </c>
    </row>
    <row r="190" spans="2:18" x14ac:dyDescent="0.2">
      <c r="B190" s="145" t="s">
        <v>120</v>
      </c>
      <c r="C190" s="229">
        <v>5000</v>
      </c>
      <c r="D190" s="294"/>
      <c r="E190" s="130">
        <f t="shared" si="37"/>
        <v>5000</v>
      </c>
      <c r="F190" s="130">
        <v>3926.83</v>
      </c>
      <c r="G190" s="130">
        <v>0</v>
      </c>
      <c r="H190" s="130">
        <f>(F190+G190)</f>
        <v>3926.83</v>
      </c>
      <c r="I190" s="278">
        <f t="shared" si="38"/>
        <v>-1073.17</v>
      </c>
      <c r="J190" s="130">
        <v>0</v>
      </c>
      <c r="K190" s="229">
        <v>0</v>
      </c>
      <c r="L190" s="130">
        <v>0</v>
      </c>
      <c r="M190" s="130">
        <f>(K190+L190)</f>
        <v>0</v>
      </c>
      <c r="N190" s="279">
        <f>(M190-J190)</f>
        <v>0</v>
      </c>
      <c r="O190" s="229">
        <f t="shared" si="39"/>
        <v>5000</v>
      </c>
      <c r="P190" s="229">
        <f t="shared" si="39"/>
        <v>3926.83</v>
      </c>
      <c r="Q190" s="279">
        <f t="shared" si="40"/>
        <v>-1073.17</v>
      </c>
      <c r="R190" s="278">
        <f t="shared" si="41"/>
        <v>0</v>
      </c>
    </row>
    <row r="191" spans="2:18" x14ac:dyDescent="0.2">
      <c r="B191" s="145" t="s">
        <v>121</v>
      </c>
      <c r="C191" s="229">
        <v>8000</v>
      </c>
      <c r="D191" s="294"/>
      <c r="E191" s="130">
        <f>(C191)</f>
        <v>8000</v>
      </c>
      <c r="F191" s="130">
        <v>5000</v>
      </c>
      <c r="G191" s="130">
        <v>0</v>
      </c>
      <c r="H191" s="130">
        <f>(F191+G191)</f>
        <v>5000</v>
      </c>
      <c r="I191" s="278">
        <f t="shared" si="38"/>
        <v>-3000</v>
      </c>
      <c r="J191" s="130">
        <v>0</v>
      </c>
      <c r="K191" s="229">
        <v>0</v>
      </c>
      <c r="L191" s="130">
        <v>0</v>
      </c>
      <c r="M191" s="130">
        <f>(K191+L191)</f>
        <v>0</v>
      </c>
      <c r="N191" s="279">
        <f>(M191-J191)</f>
        <v>0</v>
      </c>
      <c r="O191" s="229">
        <f t="shared" si="39"/>
        <v>8000</v>
      </c>
      <c r="P191" s="229">
        <f t="shared" si="39"/>
        <v>5000</v>
      </c>
      <c r="Q191" s="279">
        <f t="shared" si="40"/>
        <v>-3000</v>
      </c>
      <c r="R191" s="278">
        <f t="shared" si="41"/>
        <v>0</v>
      </c>
    </row>
    <row r="192" spans="2:18" x14ac:dyDescent="0.2">
      <c r="B192" s="145" t="s">
        <v>122</v>
      </c>
      <c r="C192" s="313">
        <v>12000</v>
      </c>
      <c r="D192" s="292"/>
      <c r="E192" s="314">
        <f t="shared" si="37"/>
        <v>12000</v>
      </c>
      <c r="F192" s="130">
        <v>3185.69</v>
      </c>
      <c r="G192" s="130">
        <v>0</v>
      </c>
      <c r="H192" s="130">
        <f>(F192+G192)</f>
        <v>3185.69</v>
      </c>
      <c r="I192" s="279">
        <f t="shared" si="38"/>
        <v>-8814.31</v>
      </c>
      <c r="J192" s="282">
        <v>0</v>
      </c>
      <c r="K192" s="229">
        <v>0</v>
      </c>
      <c r="L192" s="130">
        <v>0</v>
      </c>
      <c r="M192" s="130">
        <f>(K192+L192)</f>
        <v>0</v>
      </c>
      <c r="N192" s="279">
        <f>(M192-J192)</f>
        <v>0</v>
      </c>
      <c r="O192" s="229">
        <f t="shared" si="39"/>
        <v>12000</v>
      </c>
      <c r="P192" s="229">
        <f t="shared" si="39"/>
        <v>3185.69</v>
      </c>
      <c r="Q192" s="279">
        <f t="shared" si="40"/>
        <v>-8814.31</v>
      </c>
      <c r="R192" s="278">
        <f t="shared" si="41"/>
        <v>0</v>
      </c>
    </row>
    <row r="193" spans="2:18" ht="1.1499999999999999" customHeight="1" x14ac:dyDescent="0.2">
      <c r="B193" s="145"/>
      <c r="C193" s="315"/>
      <c r="D193" s="318"/>
      <c r="E193" s="316"/>
      <c r="F193" s="280"/>
      <c r="G193" s="280"/>
      <c r="H193" s="280"/>
      <c r="I193" s="281"/>
      <c r="J193" s="283"/>
      <c r="K193" s="280"/>
      <c r="L193" s="229"/>
      <c r="M193" s="280"/>
      <c r="N193" s="281"/>
      <c r="O193" s="229"/>
      <c r="P193" s="229"/>
      <c r="Q193" s="281"/>
      <c r="R193" s="298"/>
    </row>
    <row r="194" spans="2:18" x14ac:dyDescent="0.2">
      <c r="B194" s="145" t="s">
        <v>61</v>
      </c>
      <c r="C194" s="300">
        <f>(C188+C189+C190+C191+C192)</f>
        <v>153000</v>
      </c>
      <c r="D194" s="319"/>
      <c r="E194" s="285">
        <f t="shared" si="37"/>
        <v>153000</v>
      </c>
      <c r="F194" s="285">
        <f>(F188+F189+F190+F191+F192)</f>
        <v>125624.77</v>
      </c>
      <c r="G194" s="285">
        <f>(G188+G189+G190+G191+G192)</f>
        <v>0</v>
      </c>
      <c r="H194" s="285">
        <f>(H188+H189+H190+H191+H192)</f>
        <v>125624.77</v>
      </c>
      <c r="I194" s="287">
        <f t="shared" si="38"/>
        <v>-27375.229999999996</v>
      </c>
      <c r="J194" s="286">
        <f>(J188+J189+J190+J191)</f>
        <v>0</v>
      </c>
      <c r="K194" s="285">
        <f>(K188+K189+K190+K191)</f>
        <v>0</v>
      </c>
      <c r="L194" s="285">
        <f>(L188+L189+L190+L191)</f>
        <v>0</v>
      </c>
      <c r="M194" s="285">
        <f>(M188+M189+M190+M191+M192)</f>
        <v>0</v>
      </c>
      <c r="N194" s="287">
        <f>(N188+N189+N190+N191+N192)</f>
        <v>0</v>
      </c>
      <c r="O194" s="300">
        <f t="shared" si="39"/>
        <v>153000</v>
      </c>
      <c r="P194" s="285">
        <f t="shared" si="39"/>
        <v>125624.77</v>
      </c>
      <c r="Q194" s="278">
        <f t="shared" si="40"/>
        <v>-27375.229999999996</v>
      </c>
      <c r="R194" s="278">
        <f t="shared" si="41"/>
        <v>0</v>
      </c>
    </row>
    <row r="195" spans="2:18" ht="3.6" customHeight="1" x14ac:dyDescent="0.2">
      <c r="B195" s="145"/>
      <c r="C195" s="320"/>
      <c r="D195" s="130"/>
      <c r="E195" s="307"/>
      <c r="F195" s="307"/>
      <c r="G195" s="307"/>
      <c r="H195" s="307"/>
      <c r="I195" s="321"/>
      <c r="J195" s="322"/>
      <c r="K195" s="312"/>
      <c r="L195" s="309"/>
      <c r="M195" s="309"/>
      <c r="N195" s="311"/>
      <c r="O195" s="323"/>
      <c r="P195" s="302"/>
      <c r="Q195" s="324"/>
      <c r="R195" s="291"/>
    </row>
    <row r="196" spans="2:18" x14ac:dyDescent="0.2">
      <c r="B196" s="272" t="s">
        <v>123</v>
      </c>
      <c r="C196" s="294"/>
      <c r="D196" s="294"/>
      <c r="E196" s="292"/>
      <c r="F196" s="292"/>
      <c r="G196" s="292"/>
      <c r="H196" s="292"/>
      <c r="I196" s="304"/>
      <c r="J196" s="322"/>
      <c r="K196" s="310"/>
      <c r="L196" s="322"/>
      <c r="M196" s="322"/>
      <c r="N196" s="311"/>
      <c r="O196" s="289"/>
      <c r="P196" s="302"/>
      <c r="Q196" s="324"/>
      <c r="R196" s="291"/>
    </row>
    <row r="197" spans="2:18" x14ac:dyDescent="0.2">
      <c r="B197" s="325" t="s">
        <v>124</v>
      </c>
      <c r="C197" s="229">
        <v>25000</v>
      </c>
      <c r="D197" s="229" t="s">
        <v>2</v>
      </c>
      <c r="E197" s="130">
        <f>(C197)</f>
        <v>25000</v>
      </c>
      <c r="F197" s="130">
        <v>9175.23</v>
      </c>
      <c r="G197" s="130">
        <v>0</v>
      </c>
      <c r="H197" s="130">
        <f>(F197+G197)</f>
        <v>9175.23</v>
      </c>
      <c r="I197" s="278">
        <f>(H197-E197)</f>
        <v>-15824.77</v>
      </c>
      <c r="J197" s="130">
        <v>2791.36</v>
      </c>
      <c r="K197" s="229">
        <v>2791.36</v>
      </c>
      <c r="L197" s="130">
        <v>0</v>
      </c>
      <c r="M197" s="130">
        <f>(K197+L197)</f>
        <v>2791.36</v>
      </c>
      <c r="N197" s="279">
        <f>(M197-J197)</f>
        <v>0</v>
      </c>
      <c r="O197" s="229">
        <f t="shared" ref="O197:P202" si="42">(E197+J197)</f>
        <v>27791.360000000001</v>
      </c>
      <c r="P197" s="229">
        <f t="shared" si="42"/>
        <v>11966.59</v>
      </c>
      <c r="Q197" s="279">
        <f>(P197-O197)</f>
        <v>-15824.77</v>
      </c>
      <c r="R197" s="278">
        <f>(G197+L197)</f>
        <v>0</v>
      </c>
    </row>
    <row r="198" spans="2:18" x14ac:dyDescent="0.2">
      <c r="B198" s="145" t="s">
        <v>125</v>
      </c>
      <c r="C198" s="229">
        <v>10000</v>
      </c>
      <c r="D198" s="229"/>
      <c r="E198" s="130">
        <f>(C198+D198)</f>
        <v>10000</v>
      </c>
      <c r="F198" s="130">
        <v>8174</v>
      </c>
      <c r="G198" s="130">
        <v>0</v>
      </c>
      <c r="H198" s="130">
        <f>(F198+G198)</f>
        <v>8174</v>
      </c>
      <c r="I198" s="278">
        <f>(H198-E198)</f>
        <v>-1826</v>
      </c>
      <c r="J198" s="130">
        <v>0</v>
      </c>
      <c r="K198" s="229">
        <v>0</v>
      </c>
      <c r="L198" s="130">
        <v>0</v>
      </c>
      <c r="M198" s="130">
        <f>(K198+L198)</f>
        <v>0</v>
      </c>
      <c r="N198" s="279">
        <f>(M198-J198)</f>
        <v>0</v>
      </c>
      <c r="O198" s="229">
        <f t="shared" si="42"/>
        <v>10000</v>
      </c>
      <c r="P198" s="229">
        <f t="shared" si="42"/>
        <v>8174</v>
      </c>
      <c r="Q198" s="279">
        <f>(P198-O198)</f>
        <v>-1826</v>
      </c>
      <c r="R198" s="278">
        <f>(G198+L198)</f>
        <v>0</v>
      </c>
    </row>
    <row r="199" spans="2:18" x14ac:dyDescent="0.2">
      <c r="B199" s="145" t="s">
        <v>126</v>
      </c>
      <c r="C199" s="229">
        <v>12000</v>
      </c>
      <c r="D199" s="229"/>
      <c r="E199" s="130">
        <f>(C199+D199)</f>
        <v>12000</v>
      </c>
      <c r="F199" s="130">
        <v>4318.8</v>
      </c>
      <c r="G199" s="130">
        <v>854</v>
      </c>
      <c r="H199" s="130">
        <f>(F199+G199)</f>
        <v>5172.8</v>
      </c>
      <c r="I199" s="278">
        <f>(H199-E199)</f>
        <v>-6827.2</v>
      </c>
      <c r="J199" s="130">
        <v>0</v>
      </c>
      <c r="K199" s="229">
        <v>0</v>
      </c>
      <c r="L199" s="130">
        <v>0</v>
      </c>
      <c r="M199" s="130">
        <f>(K199+L199)</f>
        <v>0</v>
      </c>
      <c r="N199" s="279">
        <f>(M199-J199)</f>
        <v>0</v>
      </c>
      <c r="O199" s="229">
        <f t="shared" si="42"/>
        <v>12000</v>
      </c>
      <c r="P199" s="229">
        <f t="shared" si="42"/>
        <v>4318.8</v>
      </c>
      <c r="Q199" s="279">
        <f>(P199-O199)</f>
        <v>-7681.2</v>
      </c>
      <c r="R199" s="278">
        <f>(G199+L199)</f>
        <v>854</v>
      </c>
    </row>
    <row r="200" spans="2:18" x14ac:dyDescent="0.2">
      <c r="B200" s="145" t="s">
        <v>127</v>
      </c>
      <c r="C200" s="229">
        <v>2000</v>
      </c>
      <c r="D200" s="292"/>
      <c r="E200" s="130">
        <f>(C200)</f>
        <v>2000</v>
      </c>
      <c r="F200" s="130">
        <v>0</v>
      </c>
      <c r="G200" s="130">
        <v>0</v>
      </c>
      <c r="H200" s="130">
        <f>(F200+G200)</f>
        <v>0</v>
      </c>
      <c r="I200" s="279">
        <f>(H200-E200)</f>
        <v>-2000</v>
      </c>
      <c r="J200" s="130">
        <v>0</v>
      </c>
      <c r="K200" s="130">
        <v>0</v>
      </c>
      <c r="L200" s="130">
        <v>0</v>
      </c>
      <c r="M200" s="130">
        <f>(K200+L200)</f>
        <v>0</v>
      </c>
      <c r="N200" s="279">
        <f>(M200-J200)</f>
        <v>0</v>
      </c>
      <c r="O200" s="229">
        <f t="shared" si="42"/>
        <v>2000</v>
      </c>
      <c r="P200" s="229">
        <f t="shared" si="42"/>
        <v>0</v>
      </c>
      <c r="Q200" s="279">
        <f>(P200-O200)</f>
        <v>-2000</v>
      </c>
      <c r="R200" s="278">
        <f>(G200+L200)</f>
        <v>0</v>
      </c>
    </row>
    <row r="201" spans="2:18" ht="1.1499999999999999" customHeight="1" x14ac:dyDescent="0.2">
      <c r="B201" s="145"/>
      <c r="C201" s="283"/>
      <c r="D201" s="336"/>
      <c r="E201" s="280"/>
      <c r="F201" s="280"/>
      <c r="G201" s="280"/>
      <c r="H201" s="280"/>
      <c r="I201" s="281"/>
      <c r="J201" s="229"/>
      <c r="K201" s="280"/>
      <c r="L201" s="280"/>
      <c r="M201" s="280"/>
      <c r="N201" s="281"/>
      <c r="O201" s="283"/>
      <c r="P201" s="280"/>
      <c r="Q201" s="281"/>
      <c r="R201" s="298"/>
    </row>
    <row r="202" spans="2:18" x14ac:dyDescent="0.2">
      <c r="B202" s="145" t="s">
        <v>63</v>
      </c>
      <c r="C202" s="328">
        <f>(C197+C198+C199+C200)</f>
        <v>49000</v>
      </c>
      <c r="D202" s="329" t="s">
        <v>2</v>
      </c>
      <c r="E202" s="330">
        <f>(C202)</f>
        <v>49000</v>
      </c>
      <c r="F202" s="330">
        <f>(F197+F198+F199+F200)</f>
        <v>21668.03</v>
      </c>
      <c r="G202" s="330">
        <f>(G197+G198+G199+G200)</f>
        <v>854</v>
      </c>
      <c r="H202" s="330">
        <f>(H197+H198+H199+H200)</f>
        <v>22522.03</v>
      </c>
      <c r="I202" s="331">
        <f>(H202-E202)</f>
        <v>-26477.97</v>
      </c>
      <c r="J202" s="328">
        <f>(J196+J197+J198+J199)</f>
        <v>2791.36</v>
      </c>
      <c r="K202" s="329">
        <f>(K196+K197+K198+K199)</f>
        <v>2791.36</v>
      </c>
      <c r="L202" s="329">
        <f>(L196+L197+L198+L199)</f>
        <v>0</v>
      </c>
      <c r="M202" s="330">
        <f>(M196+M197+M198+M199+M200)</f>
        <v>2791.36</v>
      </c>
      <c r="N202" s="332">
        <f>(N196+N197+N198+N199+N200)</f>
        <v>0</v>
      </c>
      <c r="O202" s="329">
        <f t="shared" si="42"/>
        <v>51791.360000000001</v>
      </c>
      <c r="P202" s="330">
        <f t="shared" si="42"/>
        <v>24459.39</v>
      </c>
      <c r="Q202" s="331">
        <f>(P202-O202)</f>
        <v>-27331.97</v>
      </c>
      <c r="R202" s="331">
        <f>(G202+L202)</f>
        <v>854</v>
      </c>
    </row>
    <row r="203" spans="2:18" ht="3.6" customHeight="1" x14ac:dyDescent="0.2">
      <c r="B203" s="145"/>
      <c r="C203" s="229"/>
      <c r="D203" s="229"/>
      <c r="E203" s="229"/>
      <c r="F203" s="130"/>
      <c r="G203" s="130"/>
      <c r="H203" s="130"/>
      <c r="I203" s="278"/>
      <c r="J203" s="229"/>
      <c r="K203" s="229"/>
      <c r="L203" s="229"/>
      <c r="M203" s="229"/>
      <c r="N203" s="279"/>
      <c r="O203" s="229"/>
      <c r="P203" s="130"/>
      <c r="Q203" s="278"/>
      <c r="R203" s="278"/>
    </row>
    <row r="204" spans="2:18" ht="16.149999999999999" customHeight="1" thickBot="1" x14ac:dyDescent="0.25">
      <c r="B204" s="426" t="s">
        <v>65</v>
      </c>
      <c r="C204" s="427">
        <f>(C153+C160+C166+C176+C185+C194+C202)</f>
        <v>494500</v>
      </c>
      <c r="D204" s="428" t="s">
        <v>2</v>
      </c>
      <c r="E204" s="427">
        <f>(E153+E160+E166+E176+E185+E194+E202)</f>
        <v>494500</v>
      </c>
      <c r="F204" s="428">
        <f>(F153+F160+F166+F176+F185+F194+F202)</f>
        <v>316341.41000000003</v>
      </c>
      <c r="G204" s="428">
        <f>(G153+G189+G166+G176+G185+G194+G202)</f>
        <v>7401.8700000000008</v>
      </c>
      <c r="H204" s="428">
        <f>(H153+H160+H166+H176+H185+H194+H202)</f>
        <v>323743.28000000003</v>
      </c>
      <c r="I204" s="429">
        <f>(H204-E204)</f>
        <v>-170756.71999999997</v>
      </c>
      <c r="J204" s="427">
        <f>(J153+J160+J166+J176+J185+J194+J202)</f>
        <v>10243.85</v>
      </c>
      <c r="K204" s="427">
        <f>(K153+K160+K166+K176+K185+K194+K202)</f>
        <v>10243.85</v>
      </c>
      <c r="L204" s="427">
        <f>(L153+L160+L166+L176+L185+L194+L202)</f>
        <v>0</v>
      </c>
      <c r="M204" s="427">
        <f>(M153+M160+M166+M176+M185+M194+M202)</f>
        <v>10243.85</v>
      </c>
      <c r="N204" s="429">
        <f>(N153+N160+N166+N176+N185+N194+N202)</f>
        <v>0</v>
      </c>
      <c r="O204" s="427">
        <f>(E204+J204)</f>
        <v>504743.85</v>
      </c>
      <c r="P204" s="333">
        <f>(F204+K204)</f>
        <v>326585.26</v>
      </c>
      <c r="Q204" s="429">
        <f>(P204-O204)</f>
        <v>-178158.58999999997</v>
      </c>
      <c r="R204" s="404">
        <f>(G204+L204)</f>
        <v>7401.8700000000008</v>
      </c>
    </row>
    <row r="205" spans="2:18" ht="13.5" thickTop="1" x14ac:dyDescent="0.2">
      <c r="C205" s="35"/>
      <c r="D205" s="35"/>
      <c r="E205" s="35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5"/>
      <c r="Q205" s="334"/>
      <c r="R205" s="335"/>
    </row>
    <row r="210" spans="1:18" ht="7.15" customHeight="1" x14ac:dyDescent="0.2"/>
    <row r="211" spans="1:18" ht="31.9" customHeight="1" x14ac:dyDescent="0.2"/>
    <row r="212" spans="1:18" ht="28.9" customHeight="1" x14ac:dyDescent="0.4">
      <c r="B212" s="501" t="s">
        <v>172</v>
      </c>
      <c r="C212" s="501"/>
      <c r="D212" s="501"/>
      <c r="E212" s="501"/>
      <c r="F212" s="501"/>
      <c r="G212" s="501"/>
      <c r="H212" s="501"/>
      <c r="I212" s="501"/>
      <c r="J212" s="501"/>
      <c r="K212" s="501"/>
      <c r="L212" s="501"/>
      <c r="M212" s="501"/>
      <c r="N212" s="501"/>
      <c r="O212" s="501"/>
      <c r="P212" s="501"/>
      <c r="Q212" s="501"/>
      <c r="R212" s="95">
        <v>4</v>
      </c>
    </row>
    <row r="213" spans="1:18" ht="1.9" customHeight="1" x14ac:dyDescent="0.2"/>
    <row r="214" spans="1:18" ht="15.6" customHeight="1" x14ac:dyDescent="0.35">
      <c r="A214" s="52"/>
      <c r="B214" s="337"/>
      <c r="C214" s="498" t="s">
        <v>128</v>
      </c>
      <c r="D214" s="499"/>
      <c r="E214" s="499"/>
      <c r="F214" s="499"/>
      <c r="G214" s="499"/>
      <c r="H214" s="499"/>
      <c r="I214" s="500"/>
      <c r="J214" s="495" t="s">
        <v>85</v>
      </c>
      <c r="K214" s="496"/>
      <c r="L214" s="496"/>
      <c r="M214" s="496"/>
      <c r="N214" s="497"/>
      <c r="O214" s="496" t="s">
        <v>44</v>
      </c>
      <c r="P214" s="496"/>
      <c r="Q214" s="497"/>
      <c r="R214" s="119"/>
    </row>
    <row r="215" spans="1:18" ht="15.6" customHeight="1" x14ac:dyDescent="0.35">
      <c r="B215" s="209" t="s">
        <v>0</v>
      </c>
      <c r="C215" s="338" t="s">
        <v>40</v>
      </c>
      <c r="D215" s="208"/>
      <c r="E215" s="37"/>
      <c r="F215" s="38"/>
      <c r="G215" s="208" t="s">
        <v>22</v>
      </c>
      <c r="H215" s="5"/>
      <c r="I215" s="6"/>
      <c r="J215" s="42"/>
      <c r="K215" s="39"/>
      <c r="L215" s="106"/>
      <c r="M215" s="339"/>
      <c r="N215" s="340"/>
      <c r="O215" s="30"/>
      <c r="P215" s="108"/>
      <c r="Q215" s="109"/>
      <c r="R215" s="110"/>
    </row>
    <row r="216" spans="1:18" ht="33.75" x14ac:dyDescent="0.2">
      <c r="B216" s="7"/>
      <c r="C216" s="341" t="s">
        <v>18</v>
      </c>
      <c r="D216" s="45" t="s">
        <v>19</v>
      </c>
      <c r="E216" s="47" t="s">
        <v>20</v>
      </c>
      <c r="F216" s="68" t="s">
        <v>86</v>
      </c>
      <c r="G216" s="67" t="s">
        <v>87</v>
      </c>
      <c r="H216" s="47" t="s">
        <v>1</v>
      </c>
      <c r="I216" s="48" t="s">
        <v>47</v>
      </c>
      <c r="J216" s="49" t="s">
        <v>178</v>
      </c>
      <c r="K216" s="50" t="s">
        <v>88</v>
      </c>
      <c r="L216" s="107" t="s">
        <v>89</v>
      </c>
      <c r="M216" s="104" t="s">
        <v>1</v>
      </c>
      <c r="N216" s="111" t="s">
        <v>19</v>
      </c>
      <c r="O216" s="54" t="s">
        <v>48</v>
      </c>
      <c r="P216" s="104" t="s">
        <v>90</v>
      </c>
      <c r="Q216" s="111" t="s">
        <v>47</v>
      </c>
      <c r="R216" s="258" t="s">
        <v>175</v>
      </c>
    </row>
    <row r="217" spans="1:18" x14ac:dyDescent="0.2">
      <c r="B217" s="8"/>
      <c r="C217" s="105">
        <v>1</v>
      </c>
      <c r="D217" s="28">
        <v>2</v>
      </c>
      <c r="E217" s="342" t="s">
        <v>17</v>
      </c>
      <c r="F217" s="105">
        <v>4</v>
      </c>
      <c r="G217" s="28">
        <v>5</v>
      </c>
      <c r="H217" s="29" t="s">
        <v>66</v>
      </c>
      <c r="I217" s="36" t="s">
        <v>21</v>
      </c>
      <c r="J217" s="27">
        <v>8</v>
      </c>
      <c r="K217" s="211">
        <v>9</v>
      </c>
      <c r="L217" s="28">
        <v>10</v>
      </c>
      <c r="M217" s="105" t="s">
        <v>45</v>
      </c>
      <c r="N217" s="212" t="s">
        <v>46</v>
      </c>
      <c r="O217" s="63" t="s">
        <v>51</v>
      </c>
      <c r="P217" s="113" t="s">
        <v>55</v>
      </c>
      <c r="Q217" s="259" t="s">
        <v>50</v>
      </c>
      <c r="R217" s="212" t="s">
        <v>52</v>
      </c>
    </row>
    <row r="218" spans="1:18" ht="3" customHeight="1" x14ac:dyDescent="0.2">
      <c r="B218" s="7"/>
      <c r="C218" s="214"/>
      <c r="D218" s="214"/>
      <c r="E218" s="216"/>
      <c r="F218" s="214"/>
      <c r="G218" s="216"/>
      <c r="H218" s="215"/>
      <c r="I218" s="343"/>
      <c r="J218" s="344"/>
      <c r="K218" s="214"/>
      <c r="L218" s="345"/>
      <c r="M218" s="215"/>
      <c r="N218" s="343"/>
      <c r="O218" s="346"/>
      <c r="P218" s="347"/>
      <c r="Q218" s="348"/>
      <c r="R218" s="349"/>
    </row>
    <row r="219" spans="1:18" ht="14.45" customHeight="1" x14ac:dyDescent="0.2">
      <c r="B219" s="350" t="s">
        <v>72</v>
      </c>
      <c r="C219" s="405">
        <v>494500</v>
      </c>
      <c r="D219" s="405"/>
      <c r="E219" s="406">
        <f>(C219)</f>
        <v>494500</v>
      </c>
      <c r="F219" s="405">
        <v>316341.40999999997</v>
      </c>
      <c r="G219" s="406">
        <f>G204</f>
        <v>7401.8700000000008</v>
      </c>
      <c r="H219" s="406">
        <f>(F219+G219)</f>
        <v>323743.27999999997</v>
      </c>
      <c r="I219" s="407">
        <f>(H219-E219)</f>
        <v>-170756.72000000003</v>
      </c>
      <c r="J219" s="408">
        <v>10243.85</v>
      </c>
      <c r="K219" s="405">
        <v>10243.85</v>
      </c>
      <c r="L219" s="405">
        <v>0</v>
      </c>
      <c r="M219" s="406">
        <f>(K219+L219)</f>
        <v>10243.85</v>
      </c>
      <c r="N219" s="407">
        <f>(M219-J219)</f>
        <v>0</v>
      </c>
      <c r="O219" s="409">
        <f>(E219+J219)</f>
        <v>504743.85</v>
      </c>
      <c r="P219" s="410">
        <f>(F219+K219)</f>
        <v>326585.25999999995</v>
      </c>
      <c r="Q219" s="411">
        <f>(P219-O219)</f>
        <v>-178158.59000000003</v>
      </c>
      <c r="R219" s="407">
        <f>(G219+L219)</f>
        <v>7401.8700000000008</v>
      </c>
    </row>
    <row r="220" spans="1:18" ht="0.6" customHeight="1" x14ac:dyDescent="0.2">
      <c r="B220" s="7"/>
      <c r="C220" s="351"/>
      <c r="D220" s="351"/>
      <c r="E220" s="352"/>
      <c r="F220" s="351"/>
      <c r="G220" s="352"/>
      <c r="H220" s="352"/>
      <c r="I220" s="353"/>
      <c r="J220" s="354"/>
      <c r="K220" s="352"/>
      <c r="L220" s="351"/>
      <c r="M220" s="352"/>
      <c r="N220" s="353"/>
      <c r="O220" s="355"/>
      <c r="P220" s="356"/>
      <c r="Q220" s="357"/>
      <c r="R220" s="353"/>
    </row>
    <row r="221" spans="1:18" x14ac:dyDescent="0.2">
      <c r="B221" s="272" t="s">
        <v>129</v>
      </c>
      <c r="C221" s="294"/>
      <c r="D221" s="294"/>
      <c r="E221" s="292"/>
      <c r="F221" s="292"/>
      <c r="G221" s="292"/>
      <c r="H221" s="292"/>
      <c r="I221" s="304"/>
      <c r="J221" s="323"/>
      <c r="K221" s="302"/>
      <c r="L221" s="289"/>
      <c r="M221" s="302"/>
      <c r="N221" s="290"/>
      <c r="O221" s="289"/>
      <c r="P221" s="302"/>
      <c r="Q221" s="290"/>
      <c r="R221" s="290"/>
    </row>
    <row r="222" spans="1:18" x14ac:dyDescent="0.2">
      <c r="B222" s="145" t="s">
        <v>130</v>
      </c>
      <c r="C222" s="229">
        <v>6000</v>
      </c>
      <c r="D222" s="294"/>
      <c r="E222" s="130">
        <f>(C222)</f>
        <v>6000</v>
      </c>
      <c r="F222" s="130">
        <v>1301.33</v>
      </c>
      <c r="G222" s="130">
        <v>0</v>
      </c>
      <c r="H222" s="130">
        <f t="shared" ref="H222:H231" si="43">(F222+G222)</f>
        <v>1301.33</v>
      </c>
      <c r="I222" s="278">
        <f>(H222-E222)</f>
        <v>-4698.67</v>
      </c>
      <c r="J222" s="282">
        <v>0</v>
      </c>
      <c r="K222" s="130">
        <v>0</v>
      </c>
      <c r="L222" s="229">
        <v>0</v>
      </c>
      <c r="M222" s="130">
        <f t="shared" ref="M222:M231" si="44">(K222+L222)</f>
        <v>0</v>
      </c>
      <c r="N222" s="278">
        <f t="shared" ref="N222:N227" si="45">(M222-J222)</f>
        <v>0</v>
      </c>
      <c r="O222" s="229">
        <f t="shared" ref="O222:P233" si="46">(E222+J222)</f>
        <v>6000</v>
      </c>
      <c r="P222" s="229">
        <f t="shared" si="46"/>
        <v>1301.33</v>
      </c>
      <c r="Q222" s="279">
        <f t="shared" ref="Q222:Q233" si="47">(P222-O222)</f>
        <v>-4698.67</v>
      </c>
      <c r="R222" s="278">
        <f t="shared" ref="R222:R233" si="48">(G222+L222)</f>
        <v>0</v>
      </c>
    </row>
    <row r="223" spans="1:18" x14ac:dyDescent="0.2">
      <c r="B223" s="145" t="s">
        <v>131</v>
      </c>
      <c r="C223" s="229">
        <v>10000</v>
      </c>
      <c r="D223" s="294"/>
      <c r="E223" s="130">
        <f t="shared" ref="E223:E230" si="49">(C223)</f>
        <v>10000</v>
      </c>
      <c r="F223" s="130">
        <v>6355.55</v>
      </c>
      <c r="G223" s="130">
        <v>0</v>
      </c>
      <c r="H223" s="130">
        <f t="shared" si="43"/>
        <v>6355.55</v>
      </c>
      <c r="I223" s="278">
        <f>(H223-E223)</f>
        <v>-3644.45</v>
      </c>
      <c r="J223" s="130">
        <v>0</v>
      </c>
      <c r="K223" s="130">
        <v>0</v>
      </c>
      <c r="L223" s="229">
        <v>0</v>
      </c>
      <c r="M223" s="130">
        <f>(K223+L223)</f>
        <v>0</v>
      </c>
      <c r="N223" s="278">
        <f t="shared" si="45"/>
        <v>0</v>
      </c>
      <c r="O223" s="229">
        <f t="shared" si="46"/>
        <v>10000</v>
      </c>
      <c r="P223" s="229">
        <f t="shared" si="46"/>
        <v>6355.55</v>
      </c>
      <c r="Q223" s="279">
        <f t="shared" si="47"/>
        <v>-3644.45</v>
      </c>
      <c r="R223" s="278">
        <f t="shared" si="48"/>
        <v>0</v>
      </c>
    </row>
    <row r="224" spans="1:18" x14ac:dyDescent="0.2">
      <c r="B224" s="145" t="s">
        <v>132</v>
      </c>
      <c r="C224" s="229">
        <v>2500</v>
      </c>
      <c r="D224" s="294"/>
      <c r="E224" s="130">
        <f t="shared" si="49"/>
        <v>2500</v>
      </c>
      <c r="F224" s="130">
        <v>249.37</v>
      </c>
      <c r="G224" s="130">
        <v>0</v>
      </c>
      <c r="H224" s="130">
        <f t="shared" si="43"/>
        <v>249.37</v>
      </c>
      <c r="I224" s="278">
        <f>(H224-E224)</f>
        <v>-2250.63</v>
      </c>
      <c r="J224" s="130">
        <v>77.47</v>
      </c>
      <c r="K224" s="130">
        <v>77.47</v>
      </c>
      <c r="L224" s="229">
        <v>0</v>
      </c>
      <c r="M224" s="130">
        <f t="shared" si="44"/>
        <v>77.47</v>
      </c>
      <c r="N224" s="278">
        <f t="shared" si="45"/>
        <v>0</v>
      </c>
      <c r="O224" s="229">
        <f t="shared" si="46"/>
        <v>2577.4699999999998</v>
      </c>
      <c r="P224" s="229">
        <f t="shared" si="46"/>
        <v>326.84000000000003</v>
      </c>
      <c r="Q224" s="279">
        <f t="shared" si="47"/>
        <v>-2250.6299999999997</v>
      </c>
      <c r="R224" s="278">
        <f t="shared" si="48"/>
        <v>0</v>
      </c>
    </row>
    <row r="225" spans="2:18" x14ac:dyDescent="0.2">
      <c r="B225" s="325" t="s">
        <v>133</v>
      </c>
      <c r="C225" s="229">
        <v>1000</v>
      </c>
      <c r="D225" s="294"/>
      <c r="E225" s="130">
        <f t="shared" si="49"/>
        <v>1000</v>
      </c>
      <c r="F225" s="130">
        <v>743.89</v>
      </c>
      <c r="G225" s="130">
        <v>191.38</v>
      </c>
      <c r="H225" s="130">
        <f t="shared" si="43"/>
        <v>935.27</v>
      </c>
      <c r="I225" s="278">
        <f>(H225-E225)</f>
        <v>-64.730000000000018</v>
      </c>
      <c r="J225" s="130">
        <v>105.17</v>
      </c>
      <c r="K225" s="130">
        <v>105.17</v>
      </c>
      <c r="L225" s="229">
        <v>0</v>
      </c>
      <c r="M225" s="130">
        <f t="shared" si="44"/>
        <v>105.17</v>
      </c>
      <c r="N225" s="278">
        <f t="shared" si="45"/>
        <v>0</v>
      </c>
      <c r="O225" s="229">
        <f t="shared" si="46"/>
        <v>1105.17</v>
      </c>
      <c r="P225" s="229">
        <f t="shared" si="46"/>
        <v>849.06</v>
      </c>
      <c r="Q225" s="279">
        <f t="shared" si="47"/>
        <v>-256.11000000000013</v>
      </c>
      <c r="R225" s="278">
        <f t="shared" si="48"/>
        <v>191.38</v>
      </c>
    </row>
    <row r="226" spans="2:18" x14ac:dyDescent="0.2">
      <c r="B226" s="325" t="s">
        <v>134</v>
      </c>
      <c r="C226" s="229">
        <v>4000</v>
      </c>
      <c r="D226" s="229" t="s">
        <v>2</v>
      </c>
      <c r="E226" s="130">
        <f>(C226)</f>
        <v>4000</v>
      </c>
      <c r="F226" s="130">
        <v>541.20000000000005</v>
      </c>
      <c r="G226" s="130">
        <v>0</v>
      </c>
      <c r="H226" s="130">
        <f t="shared" si="43"/>
        <v>541.20000000000005</v>
      </c>
      <c r="I226" s="278">
        <f t="shared" ref="I226:I231" si="50">(H226-E226)</f>
        <v>-3458.8</v>
      </c>
      <c r="J226" s="130">
        <v>0</v>
      </c>
      <c r="K226" s="130">
        <v>0</v>
      </c>
      <c r="L226" s="229">
        <v>0</v>
      </c>
      <c r="M226" s="130">
        <f t="shared" si="44"/>
        <v>0</v>
      </c>
      <c r="N226" s="278">
        <f>(M226-J226)</f>
        <v>0</v>
      </c>
      <c r="O226" s="229">
        <f t="shared" si="46"/>
        <v>4000</v>
      </c>
      <c r="P226" s="229">
        <f t="shared" si="46"/>
        <v>541.20000000000005</v>
      </c>
      <c r="Q226" s="279">
        <f t="shared" si="47"/>
        <v>-3458.8</v>
      </c>
      <c r="R226" s="278">
        <f t="shared" si="48"/>
        <v>0</v>
      </c>
    </row>
    <row r="227" spans="2:18" x14ac:dyDescent="0.2">
      <c r="B227" s="325" t="s">
        <v>135</v>
      </c>
      <c r="C227" s="229">
        <v>4000</v>
      </c>
      <c r="D227" s="294"/>
      <c r="E227" s="130">
        <f t="shared" si="49"/>
        <v>4000</v>
      </c>
      <c r="F227" s="130">
        <v>2003.53</v>
      </c>
      <c r="G227" s="130">
        <v>0</v>
      </c>
      <c r="H227" s="130">
        <f>(F227+G227)</f>
        <v>2003.53</v>
      </c>
      <c r="I227" s="278">
        <f t="shared" si="50"/>
        <v>-1996.47</v>
      </c>
      <c r="J227" s="130">
        <v>0</v>
      </c>
      <c r="K227" s="130">
        <v>0</v>
      </c>
      <c r="L227" s="229">
        <v>0</v>
      </c>
      <c r="M227" s="130">
        <f t="shared" si="44"/>
        <v>0</v>
      </c>
      <c r="N227" s="278">
        <f t="shared" si="45"/>
        <v>0</v>
      </c>
      <c r="O227" s="229">
        <f t="shared" si="46"/>
        <v>4000</v>
      </c>
      <c r="P227" s="229">
        <f t="shared" si="46"/>
        <v>2003.53</v>
      </c>
      <c r="Q227" s="279">
        <f t="shared" si="47"/>
        <v>-1996.47</v>
      </c>
      <c r="R227" s="278">
        <f t="shared" si="48"/>
        <v>0</v>
      </c>
    </row>
    <row r="228" spans="2:18" x14ac:dyDescent="0.2">
      <c r="B228" s="325" t="s">
        <v>136</v>
      </c>
      <c r="C228" s="229">
        <v>7000</v>
      </c>
      <c r="D228" s="294"/>
      <c r="E228" s="130">
        <f t="shared" si="49"/>
        <v>7000</v>
      </c>
      <c r="F228" s="130">
        <v>0</v>
      </c>
      <c r="G228" s="130">
        <v>1220</v>
      </c>
      <c r="H228" s="130">
        <f>(F228+G228)</f>
        <v>1220</v>
      </c>
      <c r="I228" s="278">
        <f t="shared" si="50"/>
        <v>-5780</v>
      </c>
      <c r="J228" s="130"/>
      <c r="K228" s="130"/>
      <c r="L228" s="229"/>
      <c r="M228" s="130"/>
      <c r="N228" s="278"/>
      <c r="O228" s="229">
        <f t="shared" si="46"/>
        <v>7000</v>
      </c>
      <c r="P228" s="229">
        <f t="shared" si="46"/>
        <v>0</v>
      </c>
      <c r="Q228" s="279">
        <f t="shared" si="47"/>
        <v>-7000</v>
      </c>
      <c r="R228" s="278">
        <f t="shared" si="48"/>
        <v>1220</v>
      </c>
    </row>
    <row r="229" spans="2:18" x14ac:dyDescent="0.2">
      <c r="B229" s="145" t="s">
        <v>137</v>
      </c>
      <c r="C229" s="229">
        <v>5000</v>
      </c>
      <c r="D229" s="294"/>
      <c r="E229" s="130">
        <f t="shared" si="49"/>
        <v>5000</v>
      </c>
      <c r="F229" s="130">
        <v>3980.01</v>
      </c>
      <c r="G229" s="130">
        <v>0</v>
      </c>
      <c r="H229" s="130">
        <f>(F229+G229)</f>
        <v>3980.01</v>
      </c>
      <c r="I229" s="278">
        <f t="shared" si="50"/>
        <v>-1019.9899999999998</v>
      </c>
      <c r="J229" s="130"/>
      <c r="K229" s="130"/>
      <c r="L229" s="229"/>
      <c r="M229" s="130"/>
      <c r="N229" s="278"/>
      <c r="O229" s="229">
        <f t="shared" si="46"/>
        <v>5000</v>
      </c>
      <c r="P229" s="229">
        <f t="shared" si="46"/>
        <v>3980.01</v>
      </c>
      <c r="Q229" s="279">
        <f t="shared" si="47"/>
        <v>-1019.9899999999998</v>
      </c>
      <c r="R229" s="278">
        <f t="shared" si="48"/>
        <v>0</v>
      </c>
    </row>
    <row r="230" spans="2:18" x14ac:dyDescent="0.2">
      <c r="B230" s="145" t="s">
        <v>138</v>
      </c>
      <c r="C230" s="229">
        <v>240</v>
      </c>
      <c r="D230" s="294"/>
      <c r="E230" s="130">
        <f t="shared" si="49"/>
        <v>240</v>
      </c>
      <c r="F230" s="130">
        <v>0</v>
      </c>
      <c r="G230" s="130">
        <v>0</v>
      </c>
      <c r="H230" s="130">
        <f t="shared" si="43"/>
        <v>0</v>
      </c>
      <c r="I230" s="278">
        <f t="shared" si="50"/>
        <v>-240</v>
      </c>
      <c r="J230" s="130">
        <v>0</v>
      </c>
      <c r="K230" s="130">
        <v>0</v>
      </c>
      <c r="L230" s="229">
        <v>0</v>
      </c>
      <c r="M230" s="130">
        <f t="shared" si="44"/>
        <v>0</v>
      </c>
      <c r="N230" s="278">
        <f>(M230-J230)</f>
        <v>0</v>
      </c>
      <c r="O230" s="229">
        <f t="shared" si="46"/>
        <v>240</v>
      </c>
      <c r="P230" s="229">
        <f t="shared" si="46"/>
        <v>0</v>
      </c>
      <c r="Q230" s="278">
        <f t="shared" si="47"/>
        <v>-240</v>
      </c>
      <c r="R230" s="278">
        <f t="shared" si="48"/>
        <v>0</v>
      </c>
    </row>
    <row r="231" spans="2:18" x14ac:dyDescent="0.2">
      <c r="B231" s="145" t="s">
        <v>139</v>
      </c>
      <c r="C231" s="229">
        <v>194</v>
      </c>
      <c r="D231" s="292"/>
      <c r="E231" s="130">
        <f>(C231)</f>
        <v>194</v>
      </c>
      <c r="F231" s="130">
        <v>0</v>
      </c>
      <c r="G231" s="130">
        <v>0</v>
      </c>
      <c r="H231" s="130">
        <f t="shared" si="43"/>
        <v>0</v>
      </c>
      <c r="I231" s="279">
        <f t="shared" si="50"/>
        <v>-194</v>
      </c>
      <c r="J231" s="130">
        <v>0</v>
      </c>
      <c r="K231" s="130">
        <v>0</v>
      </c>
      <c r="L231" s="229">
        <v>0</v>
      </c>
      <c r="M231" s="130">
        <f t="shared" si="44"/>
        <v>0</v>
      </c>
      <c r="N231" s="278">
        <f>(M231-J231)</f>
        <v>0</v>
      </c>
      <c r="O231" s="229">
        <f t="shared" si="46"/>
        <v>194</v>
      </c>
      <c r="P231" s="229">
        <f t="shared" si="46"/>
        <v>0</v>
      </c>
      <c r="Q231" s="279">
        <f t="shared" si="47"/>
        <v>-194</v>
      </c>
      <c r="R231" s="284">
        <f t="shared" si="48"/>
        <v>0</v>
      </c>
    </row>
    <row r="232" spans="2:18" ht="1.1499999999999999" customHeight="1" x14ac:dyDescent="0.2">
      <c r="B232" s="145"/>
      <c r="C232" s="283"/>
      <c r="D232" s="294"/>
      <c r="E232" s="280"/>
      <c r="F232" s="130"/>
      <c r="G232" s="280"/>
      <c r="H232" s="130"/>
      <c r="I232" s="279"/>
      <c r="J232" s="282"/>
      <c r="K232" s="130"/>
      <c r="L232" s="280"/>
      <c r="M232" s="130"/>
      <c r="N232" s="279"/>
      <c r="O232" s="229"/>
      <c r="P232" s="229"/>
      <c r="Q232" s="278"/>
      <c r="R232" s="278"/>
    </row>
    <row r="233" spans="2:18" x14ac:dyDescent="0.2">
      <c r="B233" s="145" t="s">
        <v>80</v>
      </c>
      <c r="C233" s="229">
        <f>(C222+C223+C224+C225+C226+C227+C228+C229+C230+C231)</f>
        <v>39934</v>
      </c>
      <c r="D233" s="285" t="s">
        <v>2</v>
      </c>
      <c r="E233" s="130">
        <f>SUM(E222:E231)</f>
        <v>39934</v>
      </c>
      <c r="F233" s="285">
        <f>(F222+F223+F224+F225++F226+F227+F228+F229+F230+F231)</f>
        <v>15174.880000000001</v>
      </c>
      <c r="G233" s="130">
        <f>(G222+G223+G224+G225+G226+G227+G228+G229+G230+G231)</f>
        <v>1411.38</v>
      </c>
      <c r="H233" s="285">
        <f>(H222+H223+H224+H225+H226+H227+H228+H229+H230+H231)</f>
        <v>16586.260000000002</v>
      </c>
      <c r="I233" s="287">
        <f>(H233-E233)</f>
        <v>-23347.739999999998</v>
      </c>
      <c r="J233" s="286">
        <f>(J222+J223+J224+J225+J226+J227+J228+J230+J231)</f>
        <v>182.64</v>
      </c>
      <c r="K233" s="285">
        <f>(K222+K223+K224+K225+K226+K227+K228+K230+K231)</f>
        <v>182.64</v>
      </c>
      <c r="L233" s="229">
        <f>(L222+L223+L224+L225+L226+L227+L228+L230+L231)</f>
        <v>0</v>
      </c>
      <c r="M233" s="285">
        <f>(M222+M223+M224+M225+M226+M227+M230+M231)</f>
        <v>182.64</v>
      </c>
      <c r="N233" s="287">
        <f>(N222+N223+N224+N225+N226+N227+N230+N231)</f>
        <v>0</v>
      </c>
      <c r="O233" s="300">
        <f t="shared" si="46"/>
        <v>40116.639999999999</v>
      </c>
      <c r="P233" s="285">
        <f t="shared" si="46"/>
        <v>15357.52</v>
      </c>
      <c r="Q233" s="301">
        <f t="shared" si="47"/>
        <v>-24759.119999999999</v>
      </c>
      <c r="R233" s="288">
        <f t="shared" si="48"/>
        <v>1411.38</v>
      </c>
    </row>
    <row r="234" spans="2:18" ht="1.9" customHeight="1" x14ac:dyDescent="0.2">
      <c r="B234" s="145"/>
      <c r="C234" s="229"/>
      <c r="D234" s="294"/>
      <c r="E234" s="130"/>
      <c r="F234" s="130"/>
      <c r="G234" s="130"/>
      <c r="H234" s="130"/>
      <c r="I234" s="278"/>
      <c r="J234" s="358"/>
      <c r="K234" s="359"/>
      <c r="L234" s="358"/>
      <c r="M234" s="359"/>
      <c r="N234" s="360"/>
      <c r="O234" s="305"/>
      <c r="P234" s="289"/>
      <c r="Q234" s="290"/>
      <c r="R234" s="290"/>
    </row>
    <row r="235" spans="2:18" x14ac:dyDescent="0.2">
      <c r="B235" s="272" t="s">
        <v>140</v>
      </c>
      <c r="C235" s="294"/>
      <c r="D235" s="294"/>
      <c r="E235" s="292"/>
      <c r="F235" s="292"/>
      <c r="G235" s="292"/>
      <c r="H235" s="292"/>
      <c r="I235" s="304"/>
      <c r="J235" s="361"/>
      <c r="K235" s="359"/>
      <c r="L235" s="362"/>
      <c r="M235" s="361"/>
      <c r="N235" s="363"/>
      <c r="O235" s="305"/>
      <c r="P235" s="289"/>
      <c r="Q235" s="290"/>
      <c r="R235" s="291"/>
    </row>
    <row r="236" spans="2:18" x14ac:dyDescent="0.2">
      <c r="B236" s="325" t="s">
        <v>141</v>
      </c>
      <c r="C236" s="229">
        <v>73335.360000000001</v>
      </c>
      <c r="D236" s="294"/>
      <c r="E236" s="130">
        <f>(C236)</f>
        <v>73335.360000000001</v>
      </c>
      <c r="F236" s="130">
        <v>58658.879999999997</v>
      </c>
      <c r="G236" s="130">
        <v>15946.56</v>
      </c>
      <c r="H236" s="130">
        <f>(F236+G236)</f>
        <v>74605.440000000002</v>
      </c>
      <c r="I236" s="278">
        <f>(H236-E236)</f>
        <v>1270.0800000000017</v>
      </c>
      <c r="J236" s="130">
        <v>7008.96</v>
      </c>
      <c r="K236" s="130">
        <v>6961.92</v>
      </c>
      <c r="L236" s="229">
        <v>0</v>
      </c>
      <c r="M236" s="130">
        <f>(K236+L236)</f>
        <v>6961.92</v>
      </c>
      <c r="N236" s="278">
        <f>(M236-J236)</f>
        <v>-47.039999999999964</v>
      </c>
      <c r="O236" s="229">
        <f t="shared" ref="O236:P238" si="51">(E236+J236)</f>
        <v>80344.320000000007</v>
      </c>
      <c r="P236" s="229">
        <f t="shared" si="51"/>
        <v>65620.800000000003</v>
      </c>
      <c r="Q236" s="278">
        <f>(P236-O236)</f>
        <v>-14723.520000000004</v>
      </c>
      <c r="R236" s="278">
        <f>(G236+L236)</f>
        <v>15946.56</v>
      </c>
    </row>
    <row r="237" spans="2:18" x14ac:dyDescent="0.2">
      <c r="B237" s="145" t="s">
        <v>142</v>
      </c>
      <c r="C237" s="326">
        <v>1481.76</v>
      </c>
      <c r="D237" s="280"/>
      <c r="E237" s="280">
        <f>(C237+D237)</f>
        <v>1481.76</v>
      </c>
      <c r="F237" s="280">
        <v>0</v>
      </c>
      <c r="G237" s="280">
        <v>0</v>
      </c>
      <c r="H237" s="280">
        <f>(F237+G237)</f>
        <v>0</v>
      </c>
      <c r="I237" s="281">
        <f>(H237-E237)</f>
        <v>-1481.76</v>
      </c>
      <c r="J237" s="280">
        <v>0</v>
      </c>
      <c r="K237" s="280">
        <v>0</v>
      </c>
      <c r="L237" s="326">
        <v>0</v>
      </c>
      <c r="M237" s="280">
        <f>(K237+L237)</f>
        <v>0</v>
      </c>
      <c r="N237" s="327">
        <f>(M237-J237)</f>
        <v>0</v>
      </c>
      <c r="O237" s="229">
        <f t="shared" si="51"/>
        <v>1481.76</v>
      </c>
      <c r="P237" s="229">
        <f t="shared" si="51"/>
        <v>0</v>
      </c>
      <c r="Q237" s="278">
        <f>(P237-O237)</f>
        <v>-1481.76</v>
      </c>
      <c r="R237" s="278">
        <f>(G237+L237)</f>
        <v>0</v>
      </c>
    </row>
    <row r="238" spans="2:18" x14ac:dyDescent="0.2">
      <c r="B238" s="145" t="s">
        <v>143</v>
      </c>
      <c r="C238" s="229">
        <f>(C236+C237)</f>
        <v>74817.119999999995</v>
      </c>
      <c r="D238" s="229"/>
      <c r="E238" s="130">
        <f>(C238+D238)</f>
        <v>74817.119999999995</v>
      </c>
      <c r="F238" s="130">
        <f>(F236+F237)</f>
        <v>58658.879999999997</v>
      </c>
      <c r="G238" s="130">
        <f>(G236+G237)</f>
        <v>15946.56</v>
      </c>
      <c r="H238" s="130">
        <f>(H236+H237)</f>
        <v>74605.440000000002</v>
      </c>
      <c r="I238" s="287">
        <f>(H238-E238)</f>
        <v>-211.67999999999302</v>
      </c>
      <c r="J238" s="300">
        <f>(J236+J237)</f>
        <v>7008.96</v>
      </c>
      <c r="K238" s="130">
        <f>(K236+K237)</f>
        <v>6961.92</v>
      </c>
      <c r="L238" s="229">
        <f>(L236+L237)</f>
        <v>0</v>
      </c>
      <c r="M238" s="229">
        <f>(M236+M237)</f>
        <v>6961.92</v>
      </c>
      <c r="N238" s="278">
        <f>(N236+N237)</f>
        <v>-47.039999999999964</v>
      </c>
      <c r="O238" s="286">
        <f t="shared" si="51"/>
        <v>81826.080000000002</v>
      </c>
      <c r="P238" s="300">
        <f t="shared" si="51"/>
        <v>65620.800000000003</v>
      </c>
      <c r="Q238" s="301">
        <f>(P238-O238)</f>
        <v>-16205.279999999999</v>
      </c>
      <c r="R238" s="288">
        <f>(G238+L238)</f>
        <v>15946.56</v>
      </c>
    </row>
    <row r="239" spans="2:18" ht="2.4500000000000002" customHeight="1" x14ac:dyDescent="0.2">
      <c r="B239" s="145"/>
      <c r="C239" s="364"/>
      <c r="D239" s="130"/>
      <c r="E239" s="307"/>
      <c r="F239" s="307"/>
      <c r="G239" s="307"/>
      <c r="H239" s="307"/>
      <c r="I239" s="321"/>
      <c r="J239" s="289"/>
      <c r="K239" s="365"/>
      <c r="L239" s="289"/>
      <c r="M239" s="302"/>
      <c r="N239" s="290"/>
      <c r="O239" s="323"/>
      <c r="P239" s="289"/>
      <c r="Q239" s="290"/>
      <c r="R239" s="291"/>
    </row>
    <row r="240" spans="2:18" x14ac:dyDescent="0.2">
      <c r="B240" s="272" t="s">
        <v>144</v>
      </c>
      <c r="C240" s="294"/>
      <c r="D240" s="229"/>
      <c r="E240" s="292"/>
      <c r="F240" s="292"/>
      <c r="G240" s="292"/>
      <c r="H240" s="292"/>
      <c r="I240" s="293"/>
      <c r="J240" s="362"/>
      <c r="K240" s="359"/>
      <c r="L240" s="362"/>
      <c r="M240" s="361"/>
      <c r="N240" s="363"/>
      <c r="O240" s="323"/>
      <c r="P240" s="289"/>
      <c r="Q240" s="290"/>
      <c r="R240" s="291"/>
    </row>
    <row r="241" spans="2:18" x14ac:dyDescent="0.2">
      <c r="B241" s="145" t="s">
        <v>145</v>
      </c>
      <c r="C241" s="229">
        <v>1000</v>
      </c>
      <c r="D241" s="229"/>
      <c r="E241" s="130">
        <f>(C241)</f>
        <v>1000</v>
      </c>
      <c r="F241" s="130">
        <v>0</v>
      </c>
      <c r="G241" s="130">
        <v>0</v>
      </c>
      <c r="H241" s="130">
        <f>(F241+G241)</f>
        <v>0</v>
      </c>
      <c r="I241" s="279">
        <f>(H241-E241)</f>
        <v>-1000</v>
      </c>
      <c r="J241" s="229">
        <v>0</v>
      </c>
      <c r="K241" s="130">
        <v>0</v>
      </c>
      <c r="L241" s="229">
        <v>0</v>
      </c>
      <c r="M241" s="130">
        <f>(K241+L241)</f>
        <v>0</v>
      </c>
      <c r="N241" s="278">
        <f>(M241-J241)</f>
        <v>0</v>
      </c>
      <c r="O241" s="282">
        <f t="shared" ref="O241:P243" si="52">(E241+J241)</f>
        <v>1000</v>
      </c>
      <c r="P241" s="229">
        <f t="shared" si="52"/>
        <v>0</v>
      </c>
      <c r="Q241" s="278">
        <f>(P241-O241)</f>
        <v>-1000</v>
      </c>
      <c r="R241" s="278">
        <f>(G241+L241)</f>
        <v>0</v>
      </c>
    </row>
    <row r="242" spans="2:18" x14ac:dyDescent="0.2">
      <c r="B242" s="145" t="s">
        <v>146</v>
      </c>
      <c r="C242" s="366">
        <v>1000</v>
      </c>
      <c r="D242" s="280"/>
      <c r="E242" s="316">
        <f>(C242)</f>
        <v>1000</v>
      </c>
      <c r="F242" s="280">
        <v>0</v>
      </c>
      <c r="G242" s="280">
        <v>0</v>
      </c>
      <c r="H242" s="280">
        <v>0</v>
      </c>
      <c r="I242" s="281">
        <f>(H242-E242)</f>
        <v>-1000</v>
      </c>
      <c r="J242" s="326">
        <v>0</v>
      </c>
      <c r="K242" s="280">
        <v>0</v>
      </c>
      <c r="L242" s="326">
        <v>0</v>
      </c>
      <c r="M242" s="280">
        <f>(K242+L242)</f>
        <v>0</v>
      </c>
      <c r="N242" s="327">
        <f>(M242-J242)</f>
        <v>0</v>
      </c>
      <c r="O242" s="282">
        <f t="shared" si="52"/>
        <v>1000</v>
      </c>
      <c r="P242" s="229">
        <f t="shared" si="52"/>
        <v>0</v>
      </c>
      <c r="Q242" s="278">
        <f>(P242-O242)</f>
        <v>-1000</v>
      </c>
      <c r="R242" s="278">
        <f>(G242+L242)</f>
        <v>0</v>
      </c>
    </row>
    <row r="243" spans="2:18" x14ac:dyDescent="0.2">
      <c r="B243" s="145" t="s">
        <v>147</v>
      </c>
      <c r="C243" s="229">
        <f>(C241+C242)</f>
        <v>2000</v>
      </c>
      <c r="D243" s="229"/>
      <c r="E243" s="130">
        <f>(C243)</f>
        <v>2000</v>
      </c>
      <c r="F243" s="130">
        <f>(F241)</f>
        <v>0</v>
      </c>
      <c r="G243" s="130">
        <f>(G241)</f>
        <v>0</v>
      </c>
      <c r="H243" s="130">
        <f>(H241)</f>
        <v>0</v>
      </c>
      <c r="I243" s="279">
        <f>(H243-E243)</f>
        <v>-2000</v>
      </c>
      <c r="J243" s="229">
        <f>(J241+J242)</f>
        <v>0</v>
      </c>
      <c r="K243" s="130">
        <f>(K241+K242)</f>
        <v>0</v>
      </c>
      <c r="L243" s="229">
        <f>(L241+L242)</f>
        <v>0</v>
      </c>
      <c r="M243" s="229">
        <f>(M241+M242)</f>
        <v>0</v>
      </c>
      <c r="N243" s="301">
        <f>(N241+N242)</f>
        <v>0</v>
      </c>
      <c r="O243" s="286">
        <f t="shared" si="52"/>
        <v>2000</v>
      </c>
      <c r="P243" s="300">
        <f t="shared" si="52"/>
        <v>0</v>
      </c>
      <c r="Q243" s="301">
        <f>(P243-O243)</f>
        <v>-2000</v>
      </c>
      <c r="R243" s="288">
        <f>(G243+L243)</f>
        <v>0</v>
      </c>
    </row>
    <row r="244" spans="2:18" ht="2.4500000000000002" customHeight="1" x14ac:dyDescent="0.2">
      <c r="B244" s="145"/>
      <c r="C244" s="364"/>
      <c r="D244" s="130"/>
      <c r="E244" s="307"/>
      <c r="F244" s="307"/>
      <c r="G244" s="307"/>
      <c r="H244" s="307"/>
      <c r="I244" s="321"/>
      <c r="J244" s="367"/>
      <c r="K244" s="309"/>
      <c r="L244" s="368"/>
      <c r="M244" s="322"/>
      <c r="N244" s="369"/>
      <c r="O244" s="323"/>
      <c r="P244" s="289"/>
      <c r="Q244" s="290"/>
      <c r="R244" s="291"/>
    </row>
    <row r="245" spans="2:18" x14ac:dyDescent="0.2">
      <c r="B245" s="272" t="s">
        <v>148</v>
      </c>
      <c r="C245" s="294"/>
      <c r="D245" s="294"/>
      <c r="E245" s="292"/>
      <c r="F245" s="292"/>
      <c r="G245" s="292"/>
      <c r="H245" s="292"/>
      <c r="I245" s="304"/>
      <c r="J245" s="367"/>
      <c r="K245" s="309"/>
      <c r="L245" s="368"/>
      <c r="M245" s="322"/>
      <c r="N245" s="369"/>
      <c r="O245" s="323"/>
      <c r="P245" s="289"/>
      <c r="Q245" s="290"/>
      <c r="R245" s="291"/>
    </row>
    <row r="246" spans="2:18" x14ac:dyDescent="0.2">
      <c r="B246" s="145" t="s">
        <v>149</v>
      </c>
      <c r="C246" s="229">
        <v>17484.75</v>
      </c>
      <c r="D246" s="370"/>
      <c r="E246" s="130">
        <f>(C246+D246)</f>
        <v>17484.75</v>
      </c>
      <c r="F246" s="130">
        <v>0</v>
      </c>
      <c r="G246" s="130">
        <v>0</v>
      </c>
      <c r="H246" s="130">
        <f>(F246+G246)</f>
        <v>0</v>
      </c>
      <c r="I246" s="278">
        <f>(H246-E246)</f>
        <v>-17484.75</v>
      </c>
      <c r="J246" s="282">
        <v>0</v>
      </c>
      <c r="K246" s="130">
        <v>0</v>
      </c>
      <c r="L246" s="229">
        <v>0</v>
      </c>
      <c r="M246" s="130">
        <f>(K246+L246)</f>
        <v>0</v>
      </c>
      <c r="N246" s="278">
        <f>(M246-J246)</f>
        <v>0</v>
      </c>
      <c r="O246" s="282">
        <f t="shared" ref="O246:P248" si="53">(E246+J246)</f>
        <v>17484.75</v>
      </c>
      <c r="P246" s="229">
        <f t="shared" si="53"/>
        <v>0</v>
      </c>
      <c r="Q246" s="278">
        <f>(P246-O246)</f>
        <v>-17484.75</v>
      </c>
      <c r="R246" s="284">
        <f>(G246+L246)</f>
        <v>0</v>
      </c>
    </row>
    <row r="247" spans="2:18" x14ac:dyDescent="0.2">
      <c r="B247" s="145" t="s">
        <v>150</v>
      </c>
      <c r="C247" s="326">
        <v>10000</v>
      </c>
      <c r="D247" s="280" t="s">
        <v>2</v>
      </c>
      <c r="E247" s="280">
        <f>(C247)</f>
        <v>10000</v>
      </c>
      <c r="F247" s="280">
        <v>0</v>
      </c>
      <c r="G247" s="280">
        <v>0</v>
      </c>
      <c r="H247" s="280">
        <v>0</v>
      </c>
      <c r="I247" s="281">
        <f>(H247-E247)</f>
        <v>-10000</v>
      </c>
      <c r="J247" s="283">
        <v>0</v>
      </c>
      <c r="K247" s="280">
        <v>0</v>
      </c>
      <c r="L247" s="326">
        <v>0</v>
      </c>
      <c r="M247" s="280">
        <f>(K247+L247)</f>
        <v>0</v>
      </c>
      <c r="N247" s="327">
        <f>(M247-J247)</f>
        <v>0</v>
      </c>
      <c r="O247" s="282">
        <f t="shared" si="53"/>
        <v>10000</v>
      </c>
      <c r="P247" s="229">
        <f t="shared" si="53"/>
        <v>0</v>
      </c>
      <c r="Q247" s="278">
        <f>(P247-O247)</f>
        <v>-10000</v>
      </c>
      <c r="R247" s="284">
        <f>(G247+L247)</f>
        <v>0</v>
      </c>
    </row>
    <row r="248" spans="2:18" x14ac:dyDescent="0.2">
      <c r="B248" s="145" t="s">
        <v>151</v>
      </c>
      <c r="C248" s="229">
        <f>(C246+C247)</f>
        <v>27484.75</v>
      </c>
      <c r="D248" s="229"/>
      <c r="E248" s="130">
        <f t="shared" ref="E248:N248" si="54">(E246+E247)</f>
        <v>27484.75</v>
      </c>
      <c r="F248" s="130">
        <f t="shared" si="54"/>
        <v>0</v>
      </c>
      <c r="G248" s="130">
        <f t="shared" si="54"/>
        <v>0</v>
      </c>
      <c r="H248" s="130">
        <f t="shared" si="54"/>
        <v>0</v>
      </c>
      <c r="I248" s="130">
        <f t="shared" si="54"/>
        <v>-27484.75</v>
      </c>
      <c r="J248" s="282">
        <f t="shared" si="54"/>
        <v>0</v>
      </c>
      <c r="K248" s="130">
        <f t="shared" si="54"/>
        <v>0</v>
      </c>
      <c r="L248" s="229">
        <f t="shared" si="54"/>
        <v>0</v>
      </c>
      <c r="M248" s="229">
        <f t="shared" si="54"/>
        <v>0</v>
      </c>
      <c r="N248" s="301">
        <f t="shared" si="54"/>
        <v>0</v>
      </c>
      <c r="O248" s="286">
        <f t="shared" si="53"/>
        <v>27484.75</v>
      </c>
      <c r="P248" s="300">
        <f t="shared" si="53"/>
        <v>0</v>
      </c>
      <c r="Q248" s="301">
        <f>(P248-O248)</f>
        <v>-27484.75</v>
      </c>
      <c r="R248" s="288">
        <f>(G248+L248)</f>
        <v>0</v>
      </c>
    </row>
    <row r="249" spans="2:18" ht="1.1499999999999999" customHeight="1" x14ac:dyDescent="0.2">
      <c r="B249" s="145"/>
      <c r="C249" s="229"/>
      <c r="D249" s="229"/>
      <c r="E249" s="130"/>
      <c r="F249" s="130"/>
      <c r="G249" s="130"/>
      <c r="H249" s="130"/>
      <c r="I249" s="279"/>
      <c r="J249" s="282"/>
      <c r="K249" s="130"/>
      <c r="L249" s="371"/>
      <c r="M249" s="229"/>
      <c r="N249" s="278"/>
      <c r="O249" s="372"/>
      <c r="P249" s="229"/>
      <c r="Q249" s="278"/>
      <c r="R249" s="284"/>
    </row>
    <row r="250" spans="2:18" x14ac:dyDescent="0.2">
      <c r="B250" s="448" t="s">
        <v>8</v>
      </c>
      <c r="C250" s="374">
        <f>(C219+C233+C238+C243+C248)</f>
        <v>638735.87</v>
      </c>
      <c r="D250" s="449">
        <f>(D248+D238)</f>
        <v>0</v>
      </c>
      <c r="E250" s="449">
        <f>(C250)</f>
        <v>638735.87</v>
      </c>
      <c r="F250" s="449">
        <f>(F219+F233+F238+F243+F248)</f>
        <v>390175.17</v>
      </c>
      <c r="G250" s="449">
        <f>(G219+G233+G238+G243+G248)</f>
        <v>24759.809999999998</v>
      </c>
      <c r="H250" s="449">
        <f>(F250+G250)</f>
        <v>414934.98</v>
      </c>
      <c r="I250" s="450">
        <f>(H250-E250)</f>
        <v>-223800.89</v>
      </c>
      <c r="J250" s="451">
        <f>(J219+J233+J238+J243+J248)</f>
        <v>17435.45</v>
      </c>
      <c r="K250" s="449">
        <f>(K219+K233+K238+K243+K248)</f>
        <v>17388.41</v>
      </c>
      <c r="L250" s="449">
        <f>(L219+L233+L238+L243+L248)</f>
        <v>0</v>
      </c>
      <c r="M250" s="449">
        <f>(M219+M233+M238+M243+M248)</f>
        <v>17388.41</v>
      </c>
      <c r="N250" s="450">
        <f>(M250-J250)</f>
        <v>-47.040000000000873</v>
      </c>
      <c r="O250" s="451">
        <f>(E250+J250)</f>
        <v>656171.31999999995</v>
      </c>
      <c r="P250" s="449">
        <f>(F250+K250)</f>
        <v>407563.57999999996</v>
      </c>
      <c r="Q250" s="450">
        <f>(P250-O250)</f>
        <v>-248607.74</v>
      </c>
      <c r="R250" s="452">
        <f>(G250+L250)</f>
        <v>24759.809999999998</v>
      </c>
    </row>
    <row r="251" spans="2:18" ht="3" customHeight="1" x14ac:dyDescent="0.2">
      <c r="B251" s="145"/>
      <c r="C251" s="286"/>
      <c r="D251" s="294"/>
      <c r="E251" s="229"/>
      <c r="F251" s="229"/>
      <c r="G251" s="229"/>
      <c r="H251" s="229"/>
      <c r="I251" s="279"/>
      <c r="J251" s="282"/>
      <c r="K251" s="130"/>
      <c r="L251" s="130"/>
      <c r="M251" s="229"/>
      <c r="N251" s="278"/>
      <c r="O251" s="282"/>
      <c r="P251" s="229"/>
      <c r="Q251" s="278"/>
      <c r="R251" s="284"/>
    </row>
    <row r="252" spans="2:18" x14ac:dyDescent="0.2">
      <c r="B252" s="378" t="s">
        <v>152</v>
      </c>
      <c r="C252" s="229"/>
      <c r="D252" s="294"/>
      <c r="E252" s="229"/>
      <c r="F252" s="229"/>
      <c r="G252" s="229"/>
      <c r="H252" s="229"/>
      <c r="I252" s="278"/>
      <c r="J252" s="282"/>
      <c r="K252" s="130"/>
      <c r="L252" s="130"/>
      <c r="M252" s="229"/>
      <c r="N252" s="278"/>
      <c r="O252" s="282"/>
      <c r="P252" s="229"/>
      <c r="Q252" s="278"/>
      <c r="R252" s="284"/>
    </row>
    <row r="253" spans="2:18" ht="1.1499999999999999" customHeight="1" x14ac:dyDescent="0.2">
      <c r="B253" s="145"/>
      <c r="C253" s="229"/>
      <c r="D253" s="294"/>
      <c r="E253" s="229"/>
      <c r="F253" s="229"/>
      <c r="G253" s="229"/>
      <c r="H253" s="229"/>
      <c r="I253" s="278"/>
      <c r="J253" s="379"/>
      <c r="K253" s="359"/>
      <c r="L253" s="359"/>
      <c r="M253" s="358"/>
      <c r="N253" s="360"/>
      <c r="O253" s="282"/>
      <c r="P253" s="229"/>
      <c r="Q253" s="278"/>
      <c r="R253" s="284"/>
    </row>
    <row r="254" spans="2:18" x14ac:dyDescent="0.2">
      <c r="B254" s="272" t="s">
        <v>153</v>
      </c>
      <c r="C254" s="294"/>
      <c r="D254" s="294"/>
      <c r="E254" s="292"/>
      <c r="F254" s="292"/>
      <c r="G254" s="292"/>
      <c r="H254" s="292"/>
      <c r="I254" s="304"/>
      <c r="J254" s="379"/>
      <c r="K254" s="359"/>
      <c r="L254" s="359"/>
      <c r="M254" s="358"/>
      <c r="N254" s="360"/>
      <c r="O254" s="282"/>
      <c r="P254" s="229"/>
      <c r="Q254" s="278"/>
      <c r="R254" s="284"/>
    </row>
    <row r="255" spans="2:18" x14ac:dyDescent="0.2">
      <c r="B255" s="145" t="s">
        <v>154</v>
      </c>
      <c r="C255" s="229">
        <v>38000</v>
      </c>
      <c r="D255" s="403"/>
      <c r="E255" s="130">
        <f>(C255)</f>
        <v>38000</v>
      </c>
      <c r="F255" s="130">
        <v>16217.46</v>
      </c>
      <c r="G255" s="130">
        <v>1351.76</v>
      </c>
      <c r="H255" s="130">
        <f>(F255+G255)</f>
        <v>17569.219999999998</v>
      </c>
      <c r="I255" s="278">
        <f>(H255-E255)</f>
        <v>-20430.780000000002</v>
      </c>
      <c r="J255" s="282">
        <v>0</v>
      </c>
      <c r="K255" s="130">
        <v>0</v>
      </c>
      <c r="L255" s="130">
        <v>0</v>
      </c>
      <c r="M255" s="229">
        <f>(K255+L255)</f>
        <v>0</v>
      </c>
      <c r="N255" s="278">
        <f>(M255-J255)</f>
        <v>0</v>
      </c>
      <c r="O255" s="282">
        <f t="shared" ref="O255:P257" si="55">(E255+J255)</f>
        <v>38000</v>
      </c>
      <c r="P255" s="229">
        <f t="shared" si="55"/>
        <v>16217.46</v>
      </c>
      <c r="Q255" s="278">
        <f>(P255-O255)</f>
        <v>-21782.54</v>
      </c>
      <c r="R255" s="278">
        <f>(G255+L255)</f>
        <v>1351.76</v>
      </c>
    </row>
    <row r="256" spans="2:18" x14ac:dyDescent="0.2">
      <c r="B256" s="145" t="s">
        <v>155</v>
      </c>
      <c r="C256" s="326">
        <v>38000</v>
      </c>
      <c r="D256" s="318"/>
      <c r="E256" s="280">
        <f>(C256)</f>
        <v>38000</v>
      </c>
      <c r="F256" s="280">
        <v>0</v>
      </c>
      <c r="G256" s="280">
        <v>0</v>
      </c>
      <c r="H256" s="280">
        <f>(F256+G256)</f>
        <v>0</v>
      </c>
      <c r="I256" s="281">
        <f>(H256-E256)</f>
        <v>-38000</v>
      </c>
      <c r="J256" s="283">
        <v>0</v>
      </c>
      <c r="K256" s="280">
        <v>0</v>
      </c>
      <c r="L256" s="280">
        <v>0</v>
      </c>
      <c r="M256" s="326">
        <f>(K256+L256)</f>
        <v>0</v>
      </c>
      <c r="N256" s="327">
        <f>(M256-J256)</f>
        <v>0</v>
      </c>
      <c r="O256" s="282">
        <f t="shared" si="55"/>
        <v>38000</v>
      </c>
      <c r="P256" s="229">
        <f t="shared" si="55"/>
        <v>0</v>
      </c>
      <c r="Q256" s="278">
        <f>(P256-O256)</f>
        <v>-38000</v>
      </c>
      <c r="R256" s="278">
        <f>(G256+L256)</f>
        <v>0</v>
      </c>
    </row>
    <row r="257" spans="2:18" x14ac:dyDescent="0.2">
      <c r="B257" s="145" t="s">
        <v>156</v>
      </c>
      <c r="C257" s="229">
        <f>(C255+C256)</f>
        <v>76000</v>
      </c>
      <c r="D257" s="294"/>
      <c r="E257" s="130">
        <f>(C257)</f>
        <v>76000</v>
      </c>
      <c r="F257" s="130">
        <f>(F255+F256)</f>
        <v>16217.46</v>
      </c>
      <c r="G257" s="130">
        <f>(G255+G256)</f>
        <v>1351.76</v>
      </c>
      <c r="H257" s="130">
        <f>(H255+H256)</f>
        <v>17569.219999999998</v>
      </c>
      <c r="I257" s="278">
        <f>(H257-E257)</f>
        <v>-58430.78</v>
      </c>
      <c r="J257" s="286">
        <f>(J255+J256)</f>
        <v>0</v>
      </c>
      <c r="K257" s="130">
        <f>(K255+K256)</f>
        <v>0</v>
      </c>
      <c r="L257" s="130">
        <f>(L255+L256)</f>
        <v>0</v>
      </c>
      <c r="M257" s="229">
        <f>(M255+M256)</f>
        <v>0</v>
      </c>
      <c r="N257" s="278">
        <f>(N255+N256)</f>
        <v>0</v>
      </c>
      <c r="O257" s="286">
        <f t="shared" si="55"/>
        <v>76000</v>
      </c>
      <c r="P257" s="300">
        <f t="shared" si="55"/>
        <v>16217.46</v>
      </c>
      <c r="Q257" s="301">
        <f>(P257-O257)</f>
        <v>-59782.54</v>
      </c>
      <c r="R257" s="288">
        <f>(G257+L257)</f>
        <v>1351.76</v>
      </c>
    </row>
    <row r="258" spans="2:18" ht="2.4500000000000002" customHeight="1" x14ac:dyDescent="0.2">
      <c r="B258" s="145"/>
      <c r="C258" s="229"/>
      <c r="D258" s="294"/>
      <c r="E258" s="130"/>
      <c r="F258" s="130"/>
      <c r="G258" s="130"/>
      <c r="H258" s="130"/>
      <c r="I258" s="278"/>
      <c r="J258" s="379"/>
      <c r="K258" s="359"/>
      <c r="L258" s="359"/>
      <c r="M258" s="358"/>
      <c r="N258" s="360"/>
      <c r="O258" s="282"/>
      <c r="P258" s="229"/>
      <c r="Q258" s="278"/>
      <c r="R258" s="284"/>
    </row>
    <row r="259" spans="2:18" x14ac:dyDescent="0.2">
      <c r="B259" s="272" t="s">
        <v>157</v>
      </c>
      <c r="C259" s="294"/>
      <c r="D259" s="294"/>
      <c r="E259" s="292"/>
      <c r="F259" s="292"/>
      <c r="G259" s="292"/>
      <c r="H259" s="292"/>
      <c r="I259" s="304"/>
      <c r="J259" s="379"/>
      <c r="K259" s="359"/>
      <c r="L259" s="359"/>
      <c r="M259" s="358"/>
      <c r="N259" s="360"/>
      <c r="O259" s="282"/>
      <c r="P259" s="229"/>
      <c r="Q259" s="278"/>
      <c r="R259" s="284"/>
    </row>
    <row r="260" spans="2:18" x14ac:dyDescent="0.2">
      <c r="B260" s="145" t="s">
        <v>158</v>
      </c>
      <c r="C260" s="366" t="s">
        <v>23</v>
      </c>
      <c r="D260" s="380"/>
      <c r="E260" s="316" t="str">
        <f>(C260)</f>
        <v>p.m.</v>
      </c>
      <c r="F260" s="280">
        <v>0</v>
      </c>
      <c r="G260" s="280">
        <v>0</v>
      </c>
      <c r="H260" s="280">
        <f>(F260+G260)</f>
        <v>0</v>
      </c>
      <c r="I260" s="281">
        <v>0</v>
      </c>
      <c r="J260" s="283">
        <v>0</v>
      </c>
      <c r="K260" s="280">
        <v>0</v>
      </c>
      <c r="L260" s="280">
        <v>0</v>
      </c>
      <c r="M260" s="326">
        <f>(K260+L260)</f>
        <v>0</v>
      </c>
      <c r="N260" s="327">
        <f>(M260-J260)</f>
        <v>0</v>
      </c>
      <c r="O260" s="282">
        <v>0</v>
      </c>
      <c r="P260" s="229">
        <f>(F260+K260)</f>
        <v>0</v>
      </c>
      <c r="Q260" s="278">
        <f>(P260-O260)</f>
        <v>0</v>
      </c>
      <c r="R260" s="278">
        <f>(G260+L260)</f>
        <v>0</v>
      </c>
    </row>
    <row r="261" spans="2:18" x14ac:dyDescent="0.2">
      <c r="B261" s="145" t="s">
        <v>159</v>
      </c>
      <c r="C261" s="313" t="str">
        <f>(C260)</f>
        <v>p.m.</v>
      </c>
      <c r="D261" s="381"/>
      <c r="E261" s="314" t="str">
        <f>(C261)</f>
        <v>p.m.</v>
      </c>
      <c r="F261" s="130">
        <f>(F260)</f>
        <v>0</v>
      </c>
      <c r="G261" s="130">
        <f>(G260)</f>
        <v>0</v>
      </c>
      <c r="H261" s="130">
        <f>(H260)</f>
        <v>0</v>
      </c>
      <c r="I261" s="278">
        <v>0</v>
      </c>
      <c r="J261" s="282">
        <f>(J260)</f>
        <v>0</v>
      </c>
      <c r="K261" s="130">
        <f>(K260)</f>
        <v>0</v>
      </c>
      <c r="L261" s="130">
        <f>(L260)</f>
        <v>0</v>
      </c>
      <c r="M261" s="229">
        <f>(M260)</f>
        <v>0</v>
      </c>
      <c r="N261" s="278">
        <f>(N260)</f>
        <v>0</v>
      </c>
      <c r="O261" s="286">
        <v>0</v>
      </c>
      <c r="P261" s="300">
        <f>(F261+K261)</f>
        <v>0</v>
      </c>
      <c r="Q261" s="301">
        <f>(P261-O261)</f>
        <v>0</v>
      </c>
      <c r="R261" s="288">
        <f>(G261+L261)</f>
        <v>0</v>
      </c>
    </row>
    <row r="262" spans="2:18" ht="2.4500000000000002" customHeight="1" x14ac:dyDescent="0.2">
      <c r="B262" s="382"/>
      <c r="C262" s="364"/>
      <c r="D262" s="364"/>
      <c r="E262" s="307"/>
      <c r="F262" s="307"/>
      <c r="G262" s="307"/>
      <c r="H262" s="307"/>
      <c r="I262" s="308"/>
      <c r="J262" s="379"/>
      <c r="K262" s="359"/>
      <c r="L262" s="359"/>
      <c r="M262" s="358"/>
      <c r="N262" s="360"/>
      <c r="O262" s="282"/>
      <c r="P262" s="229"/>
      <c r="Q262" s="278"/>
      <c r="R262" s="284"/>
    </row>
    <row r="263" spans="2:18" x14ac:dyDescent="0.2">
      <c r="B263" s="272" t="s">
        <v>160</v>
      </c>
      <c r="C263" s="294"/>
      <c r="D263" s="294"/>
      <c r="E263" s="292"/>
      <c r="F263" s="292"/>
      <c r="G263" s="292"/>
      <c r="H263" s="292"/>
      <c r="I263" s="304"/>
      <c r="J263" s="379"/>
      <c r="K263" s="359"/>
      <c r="L263" s="359"/>
      <c r="M263" s="358"/>
      <c r="N263" s="360"/>
      <c r="O263" s="282"/>
      <c r="P263" s="229"/>
      <c r="Q263" s="278"/>
      <c r="R263" s="284"/>
    </row>
    <row r="264" spans="2:18" x14ac:dyDescent="0.2">
      <c r="B264" s="145" t="s">
        <v>161</v>
      </c>
      <c r="C264" s="326">
        <v>75000</v>
      </c>
      <c r="D264" s="318"/>
      <c r="E264" s="280">
        <f>(C264)</f>
        <v>75000</v>
      </c>
      <c r="F264" s="280">
        <v>0</v>
      </c>
      <c r="G264" s="280">
        <v>0</v>
      </c>
      <c r="H264" s="280">
        <f>(F264+G264)</f>
        <v>0</v>
      </c>
      <c r="I264" s="281">
        <f>(H264-E264)</f>
        <v>-75000</v>
      </c>
      <c r="J264" s="283">
        <v>0</v>
      </c>
      <c r="K264" s="280">
        <v>0</v>
      </c>
      <c r="L264" s="280">
        <v>0</v>
      </c>
      <c r="M264" s="326">
        <f>(K264+L264)</f>
        <v>0</v>
      </c>
      <c r="N264" s="327">
        <f>(M264-J264)</f>
        <v>0</v>
      </c>
      <c r="O264" s="282">
        <f>(E264+J264)</f>
        <v>75000</v>
      </c>
      <c r="P264" s="229">
        <f>(F264+K264)</f>
        <v>0</v>
      </c>
      <c r="Q264" s="278">
        <f>(P264-O264)</f>
        <v>-75000</v>
      </c>
      <c r="R264" s="278">
        <f>(G264+L264)</f>
        <v>0</v>
      </c>
    </row>
    <row r="265" spans="2:18" x14ac:dyDescent="0.2">
      <c r="B265" s="145" t="s">
        <v>162</v>
      </c>
      <c r="C265" s="229">
        <f>(C264)</f>
        <v>75000</v>
      </c>
      <c r="D265" s="294"/>
      <c r="E265" s="130">
        <f>(C265)</f>
        <v>75000</v>
      </c>
      <c r="F265" s="130">
        <f>(F264)</f>
        <v>0</v>
      </c>
      <c r="G265" s="130">
        <f>(G264)</f>
        <v>0</v>
      </c>
      <c r="H265" s="130">
        <f>(H264)</f>
        <v>0</v>
      </c>
      <c r="I265" s="278">
        <f>(H265-E265)</f>
        <v>-75000</v>
      </c>
      <c r="J265" s="282">
        <f>(J264)</f>
        <v>0</v>
      </c>
      <c r="K265" s="130">
        <f>(K264)</f>
        <v>0</v>
      </c>
      <c r="L265" s="130">
        <f>(L264)</f>
        <v>0</v>
      </c>
      <c r="M265" s="229">
        <f>(M264)</f>
        <v>0</v>
      </c>
      <c r="N265" s="278">
        <f>(N264)</f>
        <v>0</v>
      </c>
      <c r="O265" s="286">
        <f>(E265+J265)</f>
        <v>75000</v>
      </c>
      <c r="P265" s="300">
        <f>(F265+K265)</f>
        <v>0</v>
      </c>
      <c r="Q265" s="301">
        <f>(P265-O265)</f>
        <v>-75000</v>
      </c>
      <c r="R265" s="288">
        <f>(G265+L265)</f>
        <v>0</v>
      </c>
    </row>
    <row r="266" spans="2:18" ht="1.1499999999999999" customHeight="1" x14ac:dyDescent="0.2">
      <c r="B266" s="145"/>
      <c r="C266" s="383"/>
      <c r="D266" s="384"/>
      <c r="E266" s="385"/>
      <c r="F266" s="385"/>
      <c r="G266" s="385"/>
      <c r="H266" s="385"/>
      <c r="I266" s="386"/>
      <c r="J266" s="387"/>
      <c r="K266" s="388"/>
      <c r="L266" s="388"/>
      <c r="M266" s="389"/>
      <c r="N266" s="390"/>
      <c r="O266" s="387"/>
      <c r="P266" s="389"/>
      <c r="Q266" s="390"/>
      <c r="R266" s="391"/>
    </row>
    <row r="267" spans="2:18" x14ac:dyDescent="0.2">
      <c r="B267" s="373" t="s">
        <v>15</v>
      </c>
      <c r="C267" s="374">
        <f>(C257+C265)</f>
        <v>151000</v>
      </c>
      <c r="D267" s="393"/>
      <c r="E267" s="333">
        <f>(C267)</f>
        <v>151000</v>
      </c>
      <c r="F267" s="449">
        <f>(F257+F261+F265)</f>
        <v>16217.46</v>
      </c>
      <c r="G267" s="375">
        <f>(G257+G261+G265)</f>
        <v>1351.76</v>
      </c>
      <c r="H267" s="392">
        <f>(H257+H261+H265)</f>
        <v>17569.219999999998</v>
      </c>
      <c r="I267" s="394">
        <f>(H267-E267)</f>
        <v>-133430.78</v>
      </c>
      <c r="J267" s="451">
        <f>(J265+J266)</f>
        <v>0</v>
      </c>
      <c r="K267" s="333">
        <f>(K265+K266)</f>
        <v>0</v>
      </c>
      <c r="L267" s="333">
        <f>(L265+L266)</f>
        <v>0</v>
      </c>
      <c r="M267" s="449">
        <f>(M265+M266)</f>
        <v>0</v>
      </c>
      <c r="N267" s="450">
        <f>(N265+N266)</f>
        <v>0</v>
      </c>
      <c r="O267" s="451">
        <f>(E267+J267)</f>
        <v>151000</v>
      </c>
      <c r="P267" s="449">
        <f>(F267+K267)</f>
        <v>16217.46</v>
      </c>
      <c r="Q267" s="376">
        <f>(P267-O267)</f>
        <v>-134782.54</v>
      </c>
      <c r="R267" s="452">
        <f>(G267+L267)</f>
        <v>1351.76</v>
      </c>
    </row>
    <row r="268" spans="2:18" ht="3" customHeight="1" x14ac:dyDescent="0.2">
      <c r="B268" s="453"/>
      <c r="C268" s="454"/>
      <c r="D268" s="455"/>
      <c r="E268" s="455"/>
      <c r="F268" s="302"/>
      <c r="G268" s="456"/>
      <c r="H268" s="456"/>
      <c r="I268" s="457"/>
      <c r="J268" s="323"/>
      <c r="K268" s="456"/>
      <c r="L268" s="456"/>
      <c r="M268" s="289"/>
      <c r="N268" s="290"/>
      <c r="O268" s="323"/>
      <c r="P268" s="289"/>
      <c r="Q268" s="457"/>
      <c r="R268" s="291"/>
    </row>
    <row r="269" spans="2:18" x14ac:dyDescent="0.2">
      <c r="B269" s="378" t="s">
        <v>163</v>
      </c>
      <c r="C269" s="229"/>
      <c r="D269" s="294"/>
      <c r="E269" s="130"/>
      <c r="F269" s="229"/>
      <c r="G269" s="130"/>
      <c r="H269" s="130"/>
      <c r="I269" s="278"/>
      <c r="J269" s="323"/>
      <c r="K269" s="302"/>
      <c r="L269" s="302"/>
      <c r="M269" s="289"/>
      <c r="N269" s="324"/>
      <c r="O269" s="323"/>
      <c r="P269" s="289"/>
      <c r="Q269" s="290"/>
      <c r="R269" s="291"/>
    </row>
    <row r="270" spans="2:18" ht="1.9" customHeight="1" x14ac:dyDescent="0.2">
      <c r="B270" s="382"/>
      <c r="C270" s="364"/>
      <c r="D270" s="364"/>
      <c r="E270" s="307"/>
      <c r="F270" s="307"/>
      <c r="G270" s="307"/>
      <c r="H270" s="307"/>
      <c r="I270" s="308"/>
      <c r="J270" s="323"/>
      <c r="K270" s="302"/>
      <c r="L270" s="302"/>
      <c r="M270" s="289"/>
      <c r="N270" s="290"/>
      <c r="O270" s="323"/>
      <c r="P270" s="289"/>
      <c r="Q270" s="290"/>
      <c r="R270" s="291"/>
    </row>
    <row r="271" spans="2:18" x14ac:dyDescent="0.2">
      <c r="B271" s="272" t="s">
        <v>164</v>
      </c>
      <c r="C271" s="294"/>
      <c r="D271" s="294"/>
      <c r="E271" s="292"/>
      <c r="F271" s="292"/>
      <c r="G271" s="292"/>
      <c r="H271" s="292"/>
      <c r="I271" s="304"/>
      <c r="J271" s="323"/>
      <c r="K271" s="302"/>
      <c r="L271" s="302"/>
      <c r="M271" s="289"/>
      <c r="N271" s="290"/>
      <c r="O271" s="323"/>
      <c r="P271" s="289"/>
      <c r="Q271" s="290"/>
      <c r="R271" s="291"/>
    </row>
    <row r="272" spans="2:18" x14ac:dyDescent="0.2">
      <c r="B272" s="145" t="s">
        <v>165</v>
      </c>
      <c r="C272" s="229">
        <v>28000</v>
      </c>
      <c r="D272" s="294"/>
      <c r="E272" s="130">
        <f t="shared" ref="E272:E277" si="56">(C272)</f>
        <v>28000</v>
      </c>
      <c r="F272" s="130">
        <v>23041.16</v>
      </c>
      <c r="G272" s="130">
        <v>0</v>
      </c>
      <c r="H272" s="130">
        <f>(F272+G272)</f>
        <v>23041.16</v>
      </c>
      <c r="I272" s="278">
        <f t="shared" ref="I272:I277" si="57">(H272-E272)</f>
        <v>-4958.84</v>
      </c>
      <c r="J272" s="282">
        <v>0</v>
      </c>
      <c r="K272" s="130">
        <v>0</v>
      </c>
      <c r="L272" s="130">
        <v>0</v>
      </c>
      <c r="M272" s="229">
        <f>(K272+L272)</f>
        <v>0</v>
      </c>
      <c r="N272" s="278">
        <f>(M272-J272)</f>
        <v>0</v>
      </c>
      <c r="O272" s="282">
        <f t="shared" ref="O272:P277" si="58">(E272+J272)</f>
        <v>28000</v>
      </c>
      <c r="P272" s="229">
        <f t="shared" si="58"/>
        <v>23041.16</v>
      </c>
      <c r="Q272" s="278">
        <f t="shared" ref="Q272:Q277" si="59">(P272-O272)</f>
        <v>-4958.84</v>
      </c>
      <c r="R272" s="278">
        <f t="shared" ref="R272:R277" si="60">(G272+L272)</f>
        <v>0</v>
      </c>
    </row>
    <row r="273" spans="2:18" x14ac:dyDescent="0.2">
      <c r="B273" s="145" t="s">
        <v>166</v>
      </c>
      <c r="C273" s="229">
        <v>8000</v>
      </c>
      <c r="D273" s="294"/>
      <c r="E273" s="130">
        <f t="shared" si="56"/>
        <v>8000</v>
      </c>
      <c r="F273" s="130">
        <v>3088.8</v>
      </c>
      <c r="G273" s="130">
        <v>0</v>
      </c>
      <c r="H273" s="130">
        <f>(F273+G273)</f>
        <v>3088.8</v>
      </c>
      <c r="I273" s="278">
        <f t="shared" si="57"/>
        <v>-4911.2</v>
      </c>
      <c r="J273" s="282">
        <v>0</v>
      </c>
      <c r="K273" s="130">
        <v>0</v>
      </c>
      <c r="L273" s="130">
        <v>0</v>
      </c>
      <c r="M273" s="229">
        <f>(K273+L273)</f>
        <v>0</v>
      </c>
      <c r="N273" s="278">
        <f>(M273-J273)</f>
        <v>0</v>
      </c>
      <c r="O273" s="282">
        <f t="shared" si="58"/>
        <v>8000</v>
      </c>
      <c r="P273" s="229">
        <f t="shared" si="58"/>
        <v>3088.8</v>
      </c>
      <c r="Q273" s="278">
        <f t="shared" si="59"/>
        <v>-4911.2</v>
      </c>
      <c r="R273" s="278">
        <f t="shared" si="60"/>
        <v>0</v>
      </c>
    </row>
    <row r="274" spans="2:18" x14ac:dyDescent="0.2">
      <c r="B274" s="145" t="s">
        <v>167</v>
      </c>
      <c r="C274" s="229">
        <v>16000</v>
      </c>
      <c r="D274" s="294"/>
      <c r="E274" s="130">
        <f t="shared" si="56"/>
        <v>16000</v>
      </c>
      <c r="F274" s="130">
        <v>9177.23</v>
      </c>
      <c r="G274" s="130">
        <v>0</v>
      </c>
      <c r="H274" s="130">
        <f>(F274+G274)</f>
        <v>9177.23</v>
      </c>
      <c r="I274" s="278">
        <f t="shared" si="57"/>
        <v>-6822.77</v>
      </c>
      <c r="J274" s="282">
        <v>0</v>
      </c>
      <c r="K274" s="130">
        <v>0</v>
      </c>
      <c r="L274" s="130">
        <v>0</v>
      </c>
      <c r="M274" s="229">
        <f>(K274+L274)</f>
        <v>0</v>
      </c>
      <c r="N274" s="278">
        <f>(M274-J274)</f>
        <v>0</v>
      </c>
      <c r="O274" s="282">
        <f t="shared" si="58"/>
        <v>16000</v>
      </c>
      <c r="P274" s="229">
        <f t="shared" si="58"/>
        <v>9177.23</v>
      </c>
      <c r="Q274" s="278">
        <f t="shared" si="59"/>
        <v>-6822.77</v>
      </c>
      <c r="R274" s="278">
        <f t="shared" si="60"/>
        <v>0</v>
      </c>
    </row>
    <row r="275" spans="2:18" x14ac:dyDescent="0.2">
      <c r="B275" s="145" t="s">
        <v>168</v>
      </c>
      <c r="C275" s="229">
        <v>500</v>
      </c>
      <c r="D275" s="294"/>
      <c r="E275" s="130">
        <f t="shared" si="56"/>
        <v>500</v>
      </c>
      <c r="F275" s="130">
        <v>500</v>
      </c>
      <c r="G275" s="130">
        <v>0</v>
      </c>
      <c r="H275" s="130">
        <f>(F275+G275)</f>
        <v>500</v>
      </c>
      <c r="I275" s="278">
        <f t="shared" si="57"/>
        <v>0</v>
      </c>
      <c r="J275" s="282">
        <v>0</v>
      </c>
      <c r="K275" s="130">
        <v>0</v>
      </c>
      <c r="L275" s="130">
        <v>0</v>
      </c>
      <c r="M275" s="229">
        <f>(K275+L275)</f>
        <v>0</v>
      </c>
      <c r="N275" s="278">
        <f>(M275-J275)</f>
        <v>0</v>
      </c>
      <c r="O275" s="282">
        <f t="shared" si="58"/>
        <v>500</v>
      </c>
      <c r="P275" s="229">
        <f t="shared" si="58"/>
        <v>500</v>
      </c>
      <c r="Q275" s="278">
        <f t="shared" si="59"/>
        <v>0</v>
      </c>
      <c r="R275" s="278">
        <f t="shared" si="60"/>
        <v>0</v>
      </c>
    </row>
    <row r="276" spans="2:18" x14ac:dyDescent="0.2">
      <c r="B276" s="145" t="s">
        <v>169</v>
      </c>
      <c r="C276" s="366">
        <v>5000</v>
      </c>
      <c r="D276" s="318"/>
      <c r="E276" s="280">
        <f t="shared" si="56"/>
        <v>5000</v>
      </c>
      <c r="F276" s="280">
        <v>0</v>
      </c>
      <c r="G276" s="280">
        <v>0</v>
      </c>
      <c r="H276" s="280">
        <f>(F276+G276)</f>
        <v>0</v>
      </c>
      <c r="I276" s="281">
        <f t="shared" si="57"/>
        <v>-5000</v>
      </c>
      <c r="J276" s="315">
        <v>0</v>
      </c>
      <c r="K276" s="280">
        <v>0</v>
      </c>
      <c r="L276" s="316">
        <v>0</v>
      </c>
      <c r="M276" s="326">
        <f>(K276+L276)</f>
        <v>0</v>
      </c>
      <c r="N276" s="327">
        <f>(M276-J276)</f>
        <v>0</v>
      </c>
      <c r="O276" s="282">
        <f t="shared" si="58"/>
        <v>5000</v>
      </c>
      <c r="P276" s="229">
        <f t="shared" si="58"/>
        <v>0</v>
      </c>
      <c r="Q276" s="278">
        <f t="shared" si="59"/>
        <v>-5000</v>
      </c>
      <c r="R276" s="278">
        <f t="shared" si="60"/>
        <v>0</v>
      </c>
    </row>
    <row r="277" spans="2:18" x14ac:dyDescent="0.2">
      <c r="B277" s="145" t="s">
        <v>170</v>
      </c>
      <c r="C277" s="229">
        <f>(C272+C273+C274+C275+C276)</f>
        <v>57500</v>
      </c>
      <c r="D277" s="294"/>
      <c r="E277" s="130">
        <f t="shared" si="56"/>
        <v>57500</v>
      </c>
      <c r="F277" s="130">
        <f>(F272+F273+F274+F275+F276)</f>
        <v>35807.19</v>
      </c>
      <c r="G277" s="130">
        <f>(G272+G273+G274+G275)</f>
        <v>0</v>
      </c>
      <c r="H277" s="130">
        <f>(H272+H273+H274+H275+H276)</f>
        <v>35807.19</v>
      </c>
      <c r="I277" s="278">
        <f t="shared" si="57"/>
        <v>-21692.809999999998</v>
      </c>
      <c r="J277" s="282">
        <f>(J272+J273+J274+J275+J276)</f>
        <v>0</v>
      </c>
      <c r="K277" s="130">
        <f>(K272+K273+K274+K275+K276)</f>
        <v>0</v>
      </c>
      <c r="L277" s="130">
        <f>(L272+L273+L274+L275+L276)</f>
        <v>0</v>
      </c>
      <c r="M277" s="229">
        <f>(M272+M273+M274+M275+M276)</f>
        <v>0</v>
      </c>
      <c r="N277" s="278">
        <f>(N272+N273+N274+N275+N276)</f>
        <v>0</v>
      </c>
      <c r="O277" s="286">
        <f t="shared" si="58"/>
        <v>57500</v>
      </c>
      <c r="P277" s="300">
        <f t="shared" si="58"/>
        <v>35807.19</v>
      </c>
      <c r="Q277" s="301">
        <f t="shared" si="59"/>
        <v>-21692.809999999998</v>
      </c>
      <c r="R277" s="288">
        <f t="shared" si="60"/>
        <v>0</v>
      </c>
    </row>
    <row r="278" spans="2:18" ht="1.1499999999999999" customHeight="1" x14ac:dyDescent="0.2">
      <c r="B278" s="382"/>
      <c r="C278" s="396"/>
      <c r="D278" s="397"/>
      <c r="E278" s="397"/>
      <c r="F278" s="397"/>
      <c r="G278" s="397"/>
      <c r="H278" s="397"/>
      <c r="I278" s="398"/>
      <c r="J278" s="323"/>
      <c r="K278" s="388"/>
      <c r="L278" s="388"/>
      <c r="M278" s="389"/>
      <c r="N278" s="390"/>
      <c r="O278" s="387"/>
      <c r="P278" s="389"/>
      <c r="Q278" s="390"/>
      <c r="R278" s="291"/>
    </row>
    <row r="279" spans="2:18" x14ac:dyDescent="0.2">
      <c r="B279" s="373" t="s">
        <v>64</v>
      </c>
      <c r="C279" s="377">
        <f>(C277)</f>
        <v>57500</v>
      </c>
      <c r="D279" s="399"/>
      <c r="E279" s="333">
        <f>(C279)</f>
        <v>57500</v>
      </c>
      <c r="F279" s="333">
        <f>(F277)</f>
        <v>35807.19</v>
      </c>
      <c r="G279" s="333">
        <f>(G277)</f>
        <v>0</v>
      </c>
      <c r="H279" s="333">
        <f>(H277)</f>
        <v>35807.19</v>
      </c>
      <c r="I279" s="394">
        <f>(H279-E279)</f>
        <v>-21692.809999999998</v>
      </c>
      <c r="J279" s="374">
        <f>(J277+J278)</f>
        <v>0</v>
      </c>
      <c r="K279" s="333">
        <f>(K277+K278)</f>
        <v>0</v>
      </c>
      <c r="L279" s="375">
        <f>(L277+L278)</f>
        <v>0</v>
      </c>
      <c r="M279" s="392">
        <f>(M277+M278)</f>
        <v>0</v>
      </c>
      <c r="N279" s="394">
        <f>(N277+N278)</f>
        <v>0</v>
      </c>
      <c r="O279" s="395">
        <f>(E279+J279)</f>
        <v>57500</v>
      </c>
      <c r="P279" s="400">
        <f>(F279+K279)</f>
        <v>35807.19</v>
      </c>
      <c r="Q279" s="376">
        <f>(P279-O279)</f>
        <v>-21692.809999999998</v>
      </c>
      <c r="R279" s="401">
        <f>(G279+L279)</f>
        <v>0</v>
      </c>
    </row>
    <row r="280" spans="2:18" ht="1.9" customHeight="1" thickBot="1" x14ac:dyDescent="0.25">
      <c r="B280" s="373"/>
      <c r="C280" s="438"/>
      <c r="D280" s="438"/>
      <c r="E280" s="439"/>
      <c r="F280" s="439"/>
      <c r="G280" s="439"/>
      <c r="H280" s="439"/>
      <c r="I280" s="440"/>
      <c r="J280" s="441"/>
      <c r="K280" s="442"/>
      <c r="L280" s="442"/>
      <c r="M280" s="443"/>
      <c r="N280" s="444"/>
      <c r="O280" s="445"/>
      <c r="P280" s="445"/>
      <c r="Q280" s="446"/>
      <c r="R280" s="447"/>
    </row>
    <row r="281" spans="2:18" ht="16.899999999999999" customHeight="1" thickBot="1" x14ac:dyDescent="0.25">
      <c r="B281" s="430" t="s">
        <v>171</v>
      </c>
      <c r="C281" s="433">
        <f>(C250+C267+C279)</f>
        <v>847235.87</v>
      </c>
      <c r="D281" s="432">
        <v>0</v>
      </c>
      <c r="E281" s="432">
        <f>(C281)</f>
        <v>847235.87</v>
      </c>
      <c r="F281" s="432">
        <f>(F250+F267+F279)</f>
        <v>442199.82</v>
      </c>
      <c r="G281" s="432">
        <f>(G250+G267+G279)</f>
        <v>26111.569999999996</v>
      </c>
      <c r="H281" s="432">
        <f>(H250+H267+H279)</f>
        <v>468311.38999999996</v>
      </c>
      <c r="I281" s="435">
        <f>(H281-E281)</f>
        <v>-378924.48000000004</v>
      </c>
      <c r="J281" s="437">
        <f>(J250+J267+J279)</f>
        <v>17435.45</v>
      </c>
      <c r="K281" s="431">
        <f>(K250+K267+K279)</f>
        <v>17388.41</v>
      </c>
      <c r="L281" s="431">
        <f>(L250+L267+L279)</f>
        <v>0</v>
      </c>
      <c r="M281" s="432">
        <f>(K281+L281)</f>
        <v>17388.41</v>
      </c>
      <c r="N281" s="434">
        <f>(M281-J281)</f>
        <v>-47.040000000000873</v>
      </c>
      <c r="O281" s="433">
        <f>(O250+O267+O279)</f>
        <v>864671.32</v>
      </c>
      <c r="P281" s="432">
        <f>(F281+K281)</f>
        <v>459588.23</v>
      </c>
      <c r="Q281" s="434">
        <f>(P281-O281)</f>
        <v>-405083.08999999997</v>
      </c>
      <c r="R281" s="436">
        <f>(G281+L281)</f>
        <v>26111.569999999996</v>
      </c>
    </row>
    <row r="282" spans="2:18" ht="13.5" thickTop="1" x14ac:dyDescent="0.2">
      <c r="N282" s="94"/>
      <c r="P282" s="94"/>
      <c r="R282" s="94"/>
    </row>
    <row r="284" spans="2:18" ht="12" customHeight="1" x14ac:dyDescent="0.2"/>
    <row r="285" spans="2:18" ht="4.9000000000000004" customHeight="1" x14ac:dyDescent="0.2">
      <c r="D285" s="35"/>
    </row>
    <row r="286" spans="2:18" ht="28.9" customHeight="1" x14ac:dyDescent="0.2"/>
  </sheetData>
  <mergeCells count="13">
    <mergeCell ref="J4:N4"/>
    <mergeCell ref="O4:Q4"/>
    <mergeCell ref="B2:Q2"/>
    <mergeCell ref="J75:N75"/>
    <mergeCell ref="O75:Q75"/>
    <mergeCell ref="B73:Q73"/>
    <mergeCell ref="B139:Q139"/>
    <mergeCell ref="J141:N141"/>
    <mergeCell ref="O141:Q141"/>
    <mergeCell ref="C214:I214"/>
    <mergeCell ref="J214:N214"/>
    <mergeCell ref="O214:Q214"/>
    <mergeCell ref="B212:Q212"/>
  </mergeCells>
  <phoneticPr fontId="0" type="noConversion"/>
  <pageMargins left="0.19685039370078741" right="0" top="0" bottom="0.59055118110236227" header="0.51181102362204722" footer="0.51181102362204722"/>
  <pageSetup paperSize="8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73C0-D8A6-480A-ABB9-809614C01326}">
  <dimension ref="A1:P36"/>
  <sheetViews>
    <sheetView workbookViewId="0">
      <selection activeCell="O19" sqref="N17:O19"/>
    </sheetView>
  </sheetViews>
  <sheetFormatPr defaultRowHeight="12.75" x14ac:dyDescent="0.2"/>
  <cols>
    <col min="1" max="1" width="57.7109375" customWidth="1"/>
    <col min="2" max="2" width="18.7109375" customWidth="1"/>
    <col min="3" max="3" width="5.7109375" customWidth="1"/>
    <col min="4" max="4" width="18.85546875" customWidth="1"/>
    <col min="10" max="10" width="1.42578125" customWidth="1"/>
    <col min="17" max="17" width="0.5703125" customWidth="1"/>
  </cols>
  <sheetData>
    <row r="1" spans="1:16" ht="31.9" customHeight="1" x14ac:dyDescent="0.2"/>
    <row r="2" spans="1:16" ht="28.9" customHeight="1" x14ac:dyDescent="0.4">
      <c r="A2" s="493" t="s">
        <v>190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2">
        <v>5</v>
      </c>
    </row>
    <row r="5" spans="1:16" ht="18" customHeight="1" x14ac:dyDescent="0.3">
      <c r="A5" s="477" t="s">
        <v>176</v>
      </c>
      <c r="B5" s="485"/>
      <c r="C5" s="485"/>
      <c r="D5" s="485">
        <v>302067.75</v>
      </c>
      <c r="E5" s="470"/>
      <c r="F5" s="470"/>
    </row>
    <row r="6" spans="1:16" ht="18.75" x14ac:dyDescent="0.3">
      <c r="A6" s="477"/>
      <c r="B6" s="485"/>
      <c r="C6" s="485"/>
      <c r="D6" s="485"/>
      <c r="E6" s="470"/>
      <c r="F6" s="470"/>
    </row>
    <row r="7" spans="1:16" ht="18" customHeight="1" x14ac:dyDescent="0.3">
      <c r="A7" s="486" t="s">
        <v>189</v>
      </c>
      <c r="B7" s="485"/>
      <c r="C7" s="485"/>
      <c r="D7" s="485"/>
      <c r="E7" s="470"/>
      <c r="F7" s="470"/>
    </row>
    <row r="8" spans="1:16" ht="18" customHeight="1" x14ac:dyDescent="0.3">
      <c r="A8" s="477" t="s">
        <v>188</v>
      </c>
      <c r="B8" s="485">
        <v>463489.64</v>
      </c>
      <c r="C8" s="485"/>
      <c r="D8" s="485"/>
      <c r="E8" s="470"/>
      <c r="F8" s="470"/>
    </row>
    <row r="9" spans="1:16" ht="19.5" thickBot="1" x14ac:dyDescent="0.35">
      <c r="A9" s="477" t="s">
        <v>185</v>
      </c>
      <c r="B9" s="491">
        <v>730.92</v>
      </c>
      <c r="C9" s="485"/>
      <c r="D9" s="490">
        <f>(B8+B9)</f>
        <v>464220.56</v>
      </c>
      <c r="E9" s="470"/>
      <c r="F9" s="470"/>
    </row>
    <row r="10" spans="1:16" ht="7.5" customHeight="1" thickTop="1" x14ac:dyDescent="0.3">
      <c r="A10" s="477"/>
      <c r="B10" s="485"/>
      <c r="C10" s="485"/>
      <c r="D10" s="485"/>
      <c r="E10" s="470"/>
      <c r="F10" s="470"/>
    </row>
    <row r="11" spans="1:16" ht="18.75" x14ac:dyDescent="0.3">
      <c r="A11" s="477"/>
      <c r="B11" s="485"/>
      <c r="C11" s="485"/>
      <c r="D11" s="485">
        <f>(D5+D9)</f>
        <v>766288.31</v>
      </c>
      <c r="E11" s="470"/>
      <c r="F11" s="470"/>
    </row>
    <row r="12" spans="1:16" ht="18" customHeight="1" x14ac:dyDescent="0.3">
      <c r="A12" s="486" t="s">
        <v>187</v>
      </c>
      <c r="B12" s="485"/>
      <c r="C12" s="485"/>
      <c r="D12" s="485"/>
      <c r="E12" s="470"/>
      <c r="F12" s="470"/>
    </row>
    <row r="13" spans="1:16" ht="18" customHeight="1" x14ac:dyDescent="0.3">
      <c r="A13" s="477" t="s">
        <v>186</v>
      </c>
      <c r="B13" s="485">
        <v>442199.82</v>
      </c>
      <c r="C13" s="485"/>
      <c r="D13" s="485"/>
      <c r="E13" s="470"/>
      <c r="F13" s="470"/>
    </row>
    <row r="14" spans="1:16" ht="18" customHeight="1" thickBot="1" x14ac:dyDescent="0.35">
      <c r="A14" s="477" t="s">
        <v>185</v>
      </c>
      <c r="B14" s="491">
        <v>17388.41</v>
      </c>
      <c r="C14" s="485"/>
      <c r="D14" s="490">
        <f>(B13+B14)</f>
        <v>459588.23</v>
      </c>
      <c r="E14" s="470"/>
      <c r="F14" s="470"/>
    </row>
    <row r="15" spans="1:16" ht="7.5" customHeight="1" thickTop="1" x14ac:dyDescent="0.3">
      <c r="A15" s="477"/>
      <c r="B15" s="485"/>
      <c r="C15" s="485"/>
      <c r="D15" s="485"/>
      <c r="E15" s="470"/>
      <c r="F15" s="470"/>
    </row>
    <row r="16" spans="1:16" ht="18" customHeight="1" x14ac:dyDescent="0.3">
      <c r="A16" s="477" t="s">
        <v>184</v>
      </c>
      <c r="B16" s="485"/>
      <c r="C16" s="485"/>
      <c r="D16" s="485">
        <f>(D11-D14)</f>
        <v>306700.08000000007</v>
      </c>
      <c r="E16" s="470"/>
      <c r="F16" s="470"/>
    </row>
    <row r="17" spans="1:6" ht="18.75" x14ac:dyDescent="0.3">
      <c r="A17" s="477"/>
      <c r="B17" s="485"/>
      <c r="C17" s="485"/>
      <c r="D17" s="485"/>
      <c r="E17" s="470"/>
      <c r="F17" s="470"/>
    </row>
    <row r="18" spans="1:6" ht="18" customHeight="1" x14ac:dyDescent="0.3">
      <c r="A18" s="486" t="s">
        <v>183</v>
      </c>
      <c r="B18" s="485"/>
      <c r="C18" s="484"/>
      <c r="D18" s="484"/>
      <c r="E18" s="470"/>
      <c r="F18" s="470"/>
    </row>
    <row r="19" spans="1:6" ht="18" customHeight="1" x14ac:dyDescent="0.3">
      <c r="A19" s="477" t="s">
        <v>181</v>
      </c>
      <c r="B19" s="476">
        <v>516.46</v>
      </c>
      <c r="C19" s="475"/>
      <c r="D19" s="475"/>
      <c r="E19" s="470"/>
      <c r="F19" s="470"/>
    </row>
    <row r="20" spans="1:6" ht="18" customHeight="1" thickBot="1" x14ac:dyDescent="0.35">
      <c r="A20" s="477" t="s">
        <v>180</v>
      </c>
      <c r="B20" s="479">
        <v>929.56</v>
      </c>
      <c r="C20" s="476"/>
      <c r="D20" s="478">
        <f>(B19+B20)</f>
        <v>1446.02</v>
      </c>
      <c r="E20" s="470"/>
      <c r="F20" s="470"/>
    </row>
    <row r="21" spans="1:6" ht="7.5" customHeight="1" thickTop="1" x14ac:dyDescent="0.3">
      <c r="A21" s="487"/>
      <c r="B21" s="476"/>
      <c r="C21" s="476"/>
      <c r="D21" s="476"/>
      <c r="E21" s="470"/>
      <c r="F21" s="470"/>
    </row>
    <row r="22" spans="1:6" ht="18" customHeight="1" x14ac:dyDescent="0.25">
      <c r="A22" s="489"/>
      <c r="B22" s="488"/>
      <c r="C22" s="488"/>
      <c r="D22" s="488">
        <f>(D16+D20)</f>
        <v>308146.10000000009</v>
      </c>
      <c r="E22" s="470"/>
      <c r="F22" s="470"/>
    </row>
    <row r="23" spans="1:6" ht="18.75" x14ac:dyDescent="0.3">
      <c r="A23" s="487"/>
      <c r="B23" s="484"/>
      <c r="C23" s="484"/>
      <c r="D23" s="484"/>
      <c r="E23" s="470"/>
      <c r="F23" s="470"/>
    </row>
    <row r="24" spans="1:6" ht="18" customHeight="1" x14ac:dyDescent="0.3">
      <c r="A24" s="486" t="s">
        <v>182</v>
      </c>
      <c r="B24" s="485"/>
      <c r="C24" s="484"/>
      <c r="D24" s="484"/>
      <c r="E24" s="470"/>
      <c r="F24" s="470"/>
    </row>
    <row r="25" spans="1:6" ht="18" customHeight="1" x14ac:dyDescent="0.25">
      <c r="A25" s="483" t="s">
        <v>181</v>
      </c>
      <c r="B25" s="482">
        <v>0</v>
      </c>
      <c r="C25" s="481"/>
      <c r="D25" s="481"/>
      <c r="E25" s="470"/>
      <c r="F25" s="470"/>
    </row>
    <row r="26" spans="1:6" ht="18" customHeight="1" thickBot="1" x14ac:dyDescent="0.35">
      <c r="A26" s="480" t="s">
        <v>180</v>
      </c>
      <c r="B26" s="479">
        <v>26111.57</v>
      </c>
      <c r="C26" s="476"/>
      <c r="D26" s="478">
        <f>(B25+B26)</f>
        <v>26111.57</v>
      </c>
      <c r="E26" s="470"/>
      <c r="F26" s="470"/>
    </row>
    <row r="27" spans="1:6" ht="5.45" customHeight="1" thickTop="1" x14ac:dyDescent="0.3">
      <c r="A27" s="477"/>
      <c r="B27" s="476"/>
      <c r="C27" s="476"/>
      <c r="D27" s="475"/>
      <c r="E27" s="470"/>
      <c r="F27" s="470"/>
    </row>
    <row r="28" spans="1:6" ht="24" customHeight="1" thickBot="1" x14ac:dyDescent="0.35">
      <c r="A28" s="474" t="s">
        <v>179</v>
      </c>
      <c r="B28" s="473"/>
      <c r="C28" s="473"/>
      <c r="D28" s="472">
        <f>(D22-D26)</f>
        <v>282034.53000000009</v>
      </c>
      <c r="E28" s="470"/>
      <c r="F28" s="470"/>
    </row>
    <row r="29" spans="1:6" ht="18.75" thickTop="1" x14ac:dyDescent="0.25">
      <c r="A29" s="470"/>
      <c r="B29" s="471"/>
      <c r="C29" s="470"/>
      <c r="D29" s="471"/>
      <c r="E29" s="470"/>
      <c r="F29" s="470"/>
    </row>
    <row r="30" spans="1:6" ht="18" x14ac:dyDescent="0.25">
      <c r="A30" s="470"/>
      <c r="B30" s="471"/>
      <c r="C30" s="470"/>
      <c r="D30" s="471"/>
      <c r="E30" s="470"/>
      <c r="F30" s="470"/>
    </row>
    <row r="31" spans="1:6" ht="18" x14ac:dyDescent="0.25">
      <c r="A31" s="470"/>
      <c r="B31" s="471"/>
      <c r="C31" s="470"/>
      <c r="D31" s="471"/>
      <c r="E31" s="470"/>
      <c r="F31" s="470"/>
    </row>
    <row r="32" spans="1:6" ht="18" x14ac:dyDescent="0.25">
      <c r="A32" s="470"/>
      <c r="B32" s="471"/>
      <c r="C32" s="470"/>
      <c r="D32" s="471"/>
      <c r="E32" s="470"/>
      <c r="F32" s="470"/>
    </row>
    <row r="33" spans="1:6" ht="18" x14ac:dyDescent="0.25">
      <c r="A33" s="470"/>
      <c r="B33" s="471"/>
      <c r="C33" s="470"/>
      <c r="D33" s="470"/>
      <c r="E33" s="470"/>
      <c r="F33" s="470"/>
    </row>
    <row r="34" spans="1:6" ht="18" x14ac:dyDescent="0.25">
      <c r="A34" s="470"/>
      <c r="B34" s="471"/>
      <c r="C34" s="470"/>
      <c r="D34" s="470"/>
      <c r="E34" s="470"/>
      <c r="F34" s="470"/>
    </row>
    <row r="35" spans="1:6" x14ac:dyDescent="0.2">
      <c r="B35" s="469"/>
    </row>
    <row r="36" spans="1:6" x14ac:dyDescent="0.2">
      <c r="B36" s="469"/>
    </row>
  </sheetData>
  <pageMargins left="0.39370078740157483" right="0" top="0.19685039370078741" bottom="0.59055118110236227" header="0.51181102362204722" footer="0.51181102362204722"/>
  <pageSetup paperSize="8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9C36-74F3-480D-9829-BCED23C13C36}">
  <dimension ref="A1:R42"/>
  <sheetViews>
    <sheetView workbookViewId="0">
      <selection activeCell="G25" sqref="G25"/>
    </sheetView>
  </sheetViews>
  <sheetFormatPr defaultRowHeight="12.75" x14ac:dyDescent="0.2"/>
  <cols>
    <col min="1" max="1" width="57.42578125" customWidth="1"/>
    <col min="2" max="2" width="2.140625" customWidth="1"/>
    <col min="3" max="3" width="18.7109375" customWidth="1"/>
    <col min="4" max="4" width="1.140625" customWidth="1"/>
    <col min="5" max="5" width="18.7109375" customWidth="1"/>
    <col min="6" max="6" width="8.85546875" customWidth="1"/>
    <col min="7" max="7" width="52.28515625" customWidth="1"/>
    <col min="8" max="8" width="18.7109375" customWidth="1"/>
    <col min="9" max="9" width="6.28515625" customWidth="1"/>
    <col min="10" max="10" width="4.42578125" customWidth="1"/>
    <col min="11" max="11" width="0.42578125" customWidth="1"/>
    <col min="14" max="14" width="0.7109375" customWidth="1"/>
    <col min="16" max="16" width="1.28515625" customWidth="1"/>
  </cols>
  <sheetData>
    <row r="1" spans="1:18" ht="31.9" customHeight="1" x14ac:dyDescent="0.2"/>
    <row r="2" spans="1:18" ht="28.9" customHeight="1" x14ac:dyDescent="0.4">
      <c r="A2" s="493" t="s">
        <v>230</v>
      </c>
      <c r="B2" s="493"/>
      <c r="C2" s="517"/>
      <c r="D2" s="517"/>
      <c r="E2" s="517"/>
      <c r="F2" s="517"/>
      <c r="G2" s="517"/>
      <c r="H2" s="492"/>
      <c r="I2" s="492" t="s">
        <v>2</v>
      </c>
      <c r="J2" s="516"/>
      <c r="K2" s="516"/>
      <c r="L2" s="516"/>
      <c r="M2" s="492">
        <v>6</v>
      </c>
      <c r="N2" s="413"/>
      <c r="O2" s="515"/>
      <c r="P2" s="413"/>
      <c r="Q2" s="413"/>
      <c r="R2" s="515" t="s">
        <v>2</v>
      </c>
    </row>
    <row r="3" spans="1:18" ht="7.5" customHeight="1" x14ac:dyDescent="0.2"/>
    <row r="4" spans="1:18" ht="18.75" x14ac:dyDescent="0.3">
      <c r="A4" s="513" t="s">
        <v>229</v>
      </c>
      <c r="B4" s="513"/>
      <c r="C4" s="514"/>
      <c r="D4" s="514"/>
      <c r="E4" s="514"/>
      <c r="F4" s="514"/>
      <c r="G4" s="513" t="s">
        <v>228</v>
      </c>
      <c r="H4" s="477"/>
      <c r="I4" s="477"/>
    </row>
    <row r="5" spans="1:18" ht="7.5" customHeight="1" x14ac:dyDescent="0.3">
      <c r="A5" s="503"/>
      <c r="B5" s="503"/>
      <c r="C5" s="503"/>
      <c r="D5" s="503"/>
      <c r="E5" s="503"/>
      <c r="F5" s="503"/>
      <c r="G5" s="477"/>
      <c r="H5" s="477"/>
      <c r="I5" s="477"/>
    </row>
    <row r="6" spans="1:18" ht="15" customHeight="1" x14ac:dyDescent="0.3">
      <c r="A6" s="483" t="s">
        <v>227</v>
      </c>
      <c r="B6" s="483"/>
      <c r="C6" s="477"/>
      <c r="D6" s="477"/>
      <c r="E6" s="477"/>
      <c r="F6" s="368"/>
      <c r="G6" s="511" t="s">
        <v>226</v>
      </c>
      <c r="H6" s="512"/>
      <c r="I6" s="477"/>
    </row>
    <row r="7" spans="1:18" ht="18.75" x14ac:dyDescent="0.3">
      <c r="A7" s="477" t="s">
        <v>225</v>
      </c>
      <c r="B7" s="477"/>
      <c r="C7" s="477"/>
      <c r="D7" s="477"/>
      <c r="E7" s="477"/>
      <c r="F7" s="368"/>
      <c r="G7" s="480" t="s">
        <v>224</v>
      </c>
      <c r="H7" s="512"/>
      <c r="I7" s="477"/>
    </row>
    <row r="8" spans="1:18" ht="18.75" x14ac:dyDescent="0.3">
      <c r="A8" s="477" t="s">
        <v>223</v>
      </c>
      <c r="B8" s="477"/>
      <c r="C8" s="485">
        <v>164446.92000000001</v>
      </c>
      <c r="D8" s="485"/>
      <c r="E8" s="485"/>
      <c r="F8" s="368"/>
      <c r="G8" s="480" t="s">
        <v>222</v>
      </c>
      <c r="H8" s="476">
        <v>26111.57</v>
      </c>
      <c r="I8" s="477"/>
    </row>
    <row r="9" spans="1:18" ht="8.25" customHeight="1" x14ac:dyDescent="0.3">
      <c r="A9" s="477"/>
      <c r="B9" s="477"/>
      <c r="C9" s="485"/>
      <c r="D9" s="485"/>
      <c r="E9" s="485"/>
      <c r="F9" s="368"/>
      <c r="G9" s="510"/>
      <c r="H9" s="475"/>
      <c r="I9" s="477"/>
    </row>
    <row r="10" spans="1:18" ht="18" customHeight="1" x14ac:dyDescent="0.3">
      <c r="A10" s="477" t="s">
        <v>221</v>
      </c>
      <c r="B10" s="477"/>
      <c r="C10" s="485"/>
      <c r="D10" s="485"/>
      <c r="E10" s="485"/>
      <c r="F10" s="368"/>
      <c r="G10" s="511" t="s">
        <v>220</v>
      </c>
      <c r="H10" s="476"/>
      <c r="I10" s="477"/>
    </row>
    <row r="11" spans="1:18" ht="18" customHeight="1" thickBot="1" x14ac:dyDescent="0.35">
      <c r="A11" s="483" t="s">
        <v>219</v>
      </c>
      <c r="B11" s="483"/>
      <c r="C11" s="491">
        <v>0</v>
      </c>
      <c r="D11" s="485"/>
      <c r="E11" s="485">
        <f>(C8+C11)</f>
        <v>164446.92000000001</v>
      </c>
      <c r="F11" s="368"/>
      <c r="G11" s="480" t="s">
        <v>218</v>
      </c>
      <c r="H11" s="476"/>
      <c r="I11" s="477"/>
    </row>
    <row r="12" spans="1:18" ht="18" customHeight="1" thickTop="1" x14ac:dyDescent="0.3">
      <c r="A12" s="477"/>
      <c r="B12" s="477"/>
      <c r="C12" s="485"/>
      <c r="D12" s="485"/>
      <c r="E12" s="485"/>
      <c r="F12" s="368"/>
      <c r="G12" s="480" t="s">
        <v>217</v>
      </c>
      <c r="H12" s="476"/>
      <c r="I12" s="477"/>
    </row>
    <row r="13" spans="1:18" ht="18.75" x14ac:dyDescent="0.3">
      <c r="A13" s="477" t="s">
        <v>216</v>
      </c>
      <c r="B13" s="477"/>
      <c r="C13" s="485"/>
      <c r="D13" s="485"/>
      <c r="E13" s="485"/>
      <c r="F13" s="368"/>
      <c r="G13" s="480" t="s">
        <v>215</v>
      </c>
      <c r="H13" s="476">
        <v>117799.19</v>
      </c>
      <c r="I13" s="477"/>
    </row>
    <row r="14" spans="1:18" ht="18" customHeight="1" x14ac:dyDescent="0.3">
      <c r="A14" s="477" t="s">
        <v>214</v>
      </c>
      <c r="B14" s="477"/>
      <c r="C14" s="485"/>
      <c r="D14" s="485"/>
      <c r="E14" s="485"/>
      <c r="F14" s="368"/>
      <c r="G14" s="510"/>
      <c r="H14" s="475"/>
      <c r="I14" s="477"/>
    </row>
    <row r="15" spans="1:18" ht="18" customHeight="1" x14ac:dyDescent="0.3">
      <c r="A15" s="477" t="s">
        <v>213</v>
      </c>
      <c r="B15" s="477"/>
      <c r="C15" s="485">
        <v>6187.04</v>
      </c>
      <c r="D15" s="485"/>
      <c r="E15" s="485"/>
      <c r="F15" s="368"/>
      <c r="G15" s="511" t="s">
        <v>212</v>
      </c>
      <c r="H15" s="478">
        <f>(E41-H8-H13)</f>
        <v>468690.95</v>
      </c>
      <c r="I15" s="477"/>
    </row>
    <row r="16" spans="1:18" ht="9" customHeight="1" x14ac:dyDescent="0.3">
      <c r="A16" s="477"/>
      <c r="B16" s="477"/>
      <c r="C16" s="485"/>
      <c r="D16" s="485"/>
      <c r="E16" s="485"/>
      <c r="F16" s="368"/>
      <c r="G16" s="510" t="s">
        <v>211</v>
      </c>
      <c r="H16" s="475"/>
      <c r="I16" s="477"/>
    </row>
    <row r="17" spans="1:9" ht="18" customHeight="1" thickBot="1" x14ac:dyDescent="0.35">
      <c r="A17" s="477" t="s">
        <v>210</v>
      </c>
      <c r="B17" s="477"/>
      <c r="C17" s="485"/>
      <c r="D17" s="485"/>
      <c r="E17" s="485"/>
      <c r="F17" s="368"/>
      <c r="G17" s="505" t="s">
        <v>191</v>
      </c>
      <c r="H17" s="504">
        <f>(H8+H13+H15)</f>
        <v>612601.71</v>
      </c>
      <c r="I17" s="477"/>
    </row>
    <row r="18" spans="1:9" ht="18" customHeight="1" thickTop="1" x14ac:dyDescent="0.3">
      <c r="A18" s="477" t="s">
        <v>209</v>
      </c>
      <c r="B18" s="477"/>
      <c r="C18" s="490">
        <v>0</v>
      </c>
      <c r="D18" s="485"/>
      <c r="E18" s="485"/>
      <c r="F18" s="503"/>
      <c r="G18" s="477"/>
      <c r="H18" s="476"/>
      <c r="I18" s="477"/>
    </row>
    <row r="19" spans="1:9" ht="18" customHeight="1" x14ac:dyDescent="0.3">
      <c r="A19" s="477"/>
      <c r="B19" s="477"/>
      <c r="C19" s="485">
        <f>(C15-C18)</f>
        <v>6187.04</v>
      </c>
      <c r="D19" s="485"/>
      <c r="E19" s="485"/>
      <c r="F19" s="503"/>
      <c r="G19" s="477"/>
      <c r="H19" s="485"/>
      <c r="I19" s="477"/>
    </row>
    <row r="20" spans="1:9" ht="18.75" x14ac:dyDescent="0.3">
      <c r="A20" s="477" t="s">
        <v>208</v>
      </c>
      <c r="B20" s="477"/>
      <c r="C20" s="485"/>
      <c r="D20" s="485"/>
      <c r="E20" s="485"/>
      <c r="F20" s="503"/>
      <c r="G20" s="486"/>
      <c r="H20" s="509"/>
      <c r="I20" s="477"/>
    </row>
    <row r="21" spans="1:9" ht="18" customHeight="1" x14ac:dyDescent="0.3">
      <c r="A21" s="477" t="s">
        <v>207</v>
      </c>
      <c r="B21" s="477"/>
      <c r="C21" s="485"/>
      <c r="D21" s="485"/>
      <c r="E21" s="485"/>
      <c r="F21" s="503"/>
      <c r="G21" s="503"/>
      <c r="H21" s="503"/>
      <c r="I21" s="503"/>
    </row>
    <row r="22" spans="1:9" ht="18" customHeight="1" x14ac:dyDescent="0.3">
      <c r="A22" s="477" t="s">
        <v>206</v>
      </c>
      <c r="B22" s="508" t="s">
        <v>205</v>
      </c>
      <c r="C22" s="490">
        <v>1546.76</v>
      </c>
      <c r="D22" s="485"/>
      <c r="E22" s="485"/>
      <c r="F22" s="503"/>
      <c r="G22" s="503"/>
      <c r="H22" s="503"/>
      <c r="I22" s="503"/>
    </row>
    <row r="23" spans="1:9" ht="18.75" x14ac:dyDescent="0.3">
      <c r="A23" s="477"/>
      <c r="B23" s="477"/>
      <c r="C23" s="485">
        <f>(C19-C22)</f>
        <v>4640.28</v>
      </c>
      <c r="D23" s="485"/>
      <c r="E23" s="485"/>
      <c r="F23" s="503"/>
      <c r="G23" s="503"/>
      <c r="H23" s="503"/>
      <c r="I23" s="503"/>
    </row>
    <row r="24" spans="1:9" ht="18" customHeight="1" x14ac:dyDescent="0.3">
      <c r="A24" s="477" t="s">
        <v>204</v>
      </c>
      <c r="B24" s="477"/>
      <c r="C24" s="485"/>
      <c r="D24" s="485"/>
      <c r="E24" s="485"/>
      <c r="F24" s="503"/>
      <c r="G24" s="503"/>
      <c r="H24" s="503"/>
      <c r="I24" s="503"/>
    </row>
    <row r="25" spans="1:9" ht="18" customHeight="1" x14ac:dyDescent="0.3">
      <c r="A25" s="477" t="s">
        <v>203</v>
      </c>
      <c r="B25" s="508"/>
      <c r="C25" s="485"/>
      <c r="D25" s="485"/>
      <c r="E25" s="485"/>
      <c r="F25" s="503"/>
      <c r="G25" s="503"/>
      <c r="H25" s="503"/>
      <c r="I25" s="503"/>
    </row>
    <row r="26" spans="1:9" ht="18" customHeight="1" thickBot="1" x14ac:dyDescent="0.35">
      <c r="A26" s="477" t="s">
        <v>202</v>
      </c>
      <c r="B26" s="477"/>
      <c r="C26" s="491">
        <v>17569.22</v>
      </c>
      <c r="D26" s="485"/>
      <c r="E26" s="485">
        <f>(C23+C26)</f>
        <v>22209.5</v>
      </c>
      <c r="F26" s="503"/>
      <c r="G26" s="503"/>
      <c r="H26" s="503"/>
      <c r="I26" s="503"/>
    </row>
    <row r="27" spans="1:9" ht="11.25" customHeight="1" thickTop="1" x14ac:dyDescent="0.3">
      <c r="A27" s="477"/>
      <c r="B27" s="477"/>
      <c r="C27" s="485"/>
      <c r="D27" s="485"/>
      <c r="E27" s="485"/>
      <c r="F27" s="503"/>
      <c r="G27" s="503"/>
      <c r="H27" s="503"/>
      <c r="I27" s="503"/>
    </row>
    <row r="28" spans="1:9" ht="18" customHeight="1" x14ac:dyDescent="0.3">
      <c r="A28" s="477" t="s">
        <v>201</v>
      </c>
      <c r="B28" s="477"/>
      <c r="C28" s="485"/>
      <c r="D28" s="485"/>
      <c r="E28" s="485"/>
      <c r="F28" s="503"/>
      <c r="G28" s="503"/>
      <c r="H28" s="503"/>
      <c r="I28" s="503"/>
    </row>
    <row r="29" spans="1:9" ht="18" customHeight="1" x14ac:dyDescent="0.3">
      <c r="A29" s="477" t="s">
        <v>200</v>
      </c>
      <c r="B29" s="477"/>
      <c r="C29" s="485">
        <v>296700.08</v>
      </c>
      <c r="D29" s="485"/>
      <c r="E29" s="485" t="s">
        <v>2</v>
      </c>
      <c r="F29" s="503"/>
      <c r="G29" s="503"/>
      <c r="H29" s="503"/>
      <c r="I29" s="503"/>
    </row>
    <row r="30" spans="1:9" ht="18" customHeight="1" thickBot="1" x14ac:dyDescent="0.35">
      <c r="A30" s="477" t="s">
        <v>199</v>
      </c>
      <c r="B30" s="477"/>
      <c r="C30" s="491">
        <v>10000</v>
      </c>
      <c r="D30" s="485"/>
      <c r="E30" s="485">
        <f>C29+C30</f>
        <v>306700.08</v>
      </c>
      <c r="F30" s="503"/>
      <c r="G30" s="503"/>
      <c r="H30" s="503"/>
      <c r="I30" s="503"/>
    </row>
    <row r="31" spans="1:9" ht="11.25" customHeight="1" thickTop="1" x14ac:dyDescent="0.3">
      <c r="A31" s="507"/>
      <c r="B31" s="507"/>
      <c r="C31" s="506"/>
      <c r="D31" s="506"/>
      <c r="E31" s="485"/>
      <c r="F31" s="503"/>
      <c r="G31" s="503"/>
      <c r="H31" s="503"/>
      <c r="I31" s="503"/>
    </row>
    <row r="32" spans="1:9" ht="18" customHeight="1" x14ac:dyDescent="0.3">
      <c r="A32" s="477" t="s">
        <v>198</v>
      </c>
      <c r="B32" s="477"/>
      <c r="C32" s="485"/>
      <c r="D32" s="485"/>
      <c r="E32" s="485"/>
      <c r="F32" s="503"/>
      <c r="G32" s="503"/>
      <c r="H32" s="503"/>
      <c r="I32" s="503"/>
    </row>
    <row r="33" spans="1:9" ht="18" customHeight="1" x14ac:dyDescent="0.3">
      <c r="A33" s="477" t="s">
        <v>197</v>
      </c>
      <c r="B33" s="477"/>
      <c r="C33" s="485"/>
      <c r="D33" s="485"/>
      <c r="E33" s="476">
        <v>1446.02</v>
      </c>
      <c r="F33" s="503"/>
      <c r="G33" s="503"/>
      <c r="H33" s="503"/>
      <c r="I33" s="503"/>
    </row>
    <row r="34" spans="1:9" ht="11.25" customHeight="1" x14ac:dyDescent="0.3">
      <c r="A34" s="507"/>
      <c r="B34" s="507"/>
      <c r="C34" s="506"/>
      <c r="D34" s="506"/>
      <c r="E34" s="506"/>
      <c r="F34" s="503"/>
      <c r="G34" s="503"/>
      <c r="H34" s="503"/>
      <c r="I34" s="503"/>
    </row>
    <row r="35" spans="1:9" ht="18" customHeight="1" x14ac:dyDescent="0.3">
      <c r="A35" s="483" t="s">
        <v>196</v>
      </c>
      <c r="B35" s="483"/>
      <c r="C35" s="485"/>
      <c r="D35" s="485"/>
      <c r="E35" s="485"/>
      <c r="F35" s="503"/>
      <c r="G35" s="503"/>
      <c r="H35" s="503"/>
      <c r="I35" s="503"/>
    </row>
    <row r="36" spans="1:9" ht="18" customHeight="1" x14ac:dyDescent="0.3">
      <c r="A36" s="477" t="s">
        <v>195</v>
      </c>
      <c r="B36" s="477"/>
      <c r="C36" s="485"/>
      <c r="D36" s="485"/>
      <c r="E36" s="485"/>
      <c r="F36" s="503"/>
      <c r="G36" s="503"/>
      <c r="H36" s="503"/>
      <c r="I36" s="503"/>
    </row>
    <row r="37" spans="1:9" ht="18" customHeight="1" x14ac:dyDescent="0.3">
      <c r="A37" s="477" t="s">
        <v>194</v>
      </c>
      <c r="B37" s="477"/>
      <c r="C37" s="485"/>
      <c r="D37" s="485"/>
      <c r="E37" s="485"/>
      <c r="F37" s="503"/>
      <c r="G37" s="503"/>
      <c r="H37" s="503"/>
      <c r="I37" s="503"/>
    </row>
    <row r="38" spans="1:9" ht="18" customHeight="1" x14ac:dyDescent="0.3">
      <c r="A38" s="477" t="s">
        <v>193</v>
      </c>
      <c r="B38" s="477"/>
      <c r="C38" s="485"/>
      <c r="D38" s="485"/>
      <c r="E38" s="485"/>
      <c r="F38" s="503"/>
      <c r="G38" s="503"/>
      <c r="H38" s="503"/>
      <c r="I38" s="503"/>
    </row>
    <row r="39" spans="1:9" ht="18" customHeight="1" x14ac:dyDescent="0.3">
      <c r="A39" s="477" t="s">
        <v>192</v>
      </c>
      <c r="B39" s="477"/>
      <c r="C39" s="485" t="s">
        <v>2</v>
      </c>
      <c r="D39" s="485"/>
      <c r="E39" s="490">
        <v>117799.19</v>
      </c>
      <c r="F39" s="503"/>
      <c r="G39" s="503"/>
      <c r="H39" s="503"/>
      <c r="I39" s="503"/>
    </row>
    <row r="40" spans="1:9" ht="5.25" customHeight="1" x14ac:dyDescent="0.3">
      <c r="A40" s="507"/>
      <c r="B40" s="507"/>
      <c r="C40" s="506"/>
      <c r="D40" s="506"/>
      <c r="E40" s="506"/>
      <c r="F40" s="503"/>
      <c r="G40" s="503"/>
      <c r="H40" s="503"/>
      <c r="I40" s="503"/>
    </row>
    <row r="41" spans="1:9" ht="19.5" customHeight="1" thickBot="1" x14ac:dyDescent="0.35">
      <c r="A41" s="505" t="s">
        <v>191</v>
      </c>
      <c r="B41" s="505"/>
      <c r="C41" s="473"/>
      <c r="D41" s="473"/>
      <c r="E41" s="504">
        <f>(E11+E26+E30+E33+E39)</f>
        <v>612601.71</v>
      </c>
      <c r="F41" s="503"/>
      <c r="G41" s="503"/>
      <c r="H41" s="503"/>
      <c r="I41" s="503"/>
    </row>
    <row r="42" spans="1:9" ht="18.75" thickTop="1" x14ac:dyDescent="0.25">
      <c r="A42" s="470"/>
      <c r="B42" s="470"/>
      <c r="C42" s="470"/>
      <c r="D42" s="470"/>
      <c r="E42" s="470"/>
    </row>
  </sheetData>
  <pageMargins left="0.39370078740157483" right="0" top="0.19685039370078741" bottom="0.59055118110236227" header="0.51181102362204722" footer="0.51181102362204722"/>
  <pageSetup paperSize="8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E853-7E50-43B3-BA1F-AE7410302808}">
  <dimension ref="A1:S38"/>
  <sheetViews>
    <sheetView workbookViewId="0">
      <selection activeCell="V25" sqref="V25"/>
    </sheetView>
  </sheetViews>
  <sheetFormatPr defaultRowHeight="12.75" x14ac:dyDescent="0.2"/>
  <cols>
    <col min="1" max="1" width="34.7109375" customWidth="1"/>
    <col min="2" max="2" width="27" customWidth="1"/>
    <col min="3" max="3" width="3.5703125" customWidth="1"/>
    <col min="4" max="4" width="14.85546875" customWidth="1"/>
    <col min="5" max="5" width="6.5703125" customWidth="1"/>
    <col min="6" max="6" width="17.7109375" customWidth="1"/>
    <col min="12" max="12" width="0.7109375" customWidth="1"/>
    <col min="13" max="13" width="5.42578125" customWidth="1"/>
    <col min="17" max="17" width="5.28515625" customWidth="1"/>
    <col min="18" max="18" width="10.28515625" customWidth="1"/>
    <col min="19" max="19" width="0.42578125" customWidth="1"/>
  </cols>
  <sheetData>
    <row r="1" spans="1:19" ht="31.9" customHeight="1" x14ac:dyDescent="0.2"/>
    <row r="2" spans="1:19" ht="28.9" customHeight="1" x14ac:dyDescent="0.4">
      <c r="A2" s="537" t="s">
        <v>256</v>
      </c>
      <c r="B2" s="537"/>
      <c r="C2" s="537"/>
      <c r="D2" s="537"/>
      <c r="E2" s="537"/>
      <c r="F2" s="537"/>
      <c r="G2" s="536"/>
      <c r="H2" s="536"/>
      <c r="I2" s="536"/>
      <c r="J2" s="536"/>
      <c r="K2" s="536" t="s">
        <v>2</v>
      </c>
      <c r="L2" s="536"/>
      <c r="M2" s="536"/>
      <c r="N2" s="536"/>
      <c r="O2" s="536"/>
      <c r="P2" s="536"/>
      <c r="Q2" s="536"/>
      <c r="R2" s="492">
        <v>7</v>
      </c>
      <c r="S2" s="515"/>
    </row>
    <row r="3" spans="1:19" ht="6" customHeight="1" x14ac:dyDescent="0.35">
      <c r="A3" s="535"/>
      <c r="B3" s="534"/>
      <c r="C3" s="534"/>
      <c r="D3" s="534"/>
      <c r="E3" s="534"/>
      <c r="F3" s="534"/>
      <c r="J3" s="533"/>
    </row>
    <row r="4" spans="1:19" ht="18" customHeight="1" x14ac:dyDescent="0.3">
      <c r="A4" s="477" t="s">
        <v>255</v>
      </c>
      <c r="B4" s="477"/>
      <c r="C4" s="523"/>
      <c r="D4" s="485"/>
      <c r="E4" s="477"/>
      <c r="F4" s="485">
        <v>428612.01</v>
      </c>
      <c r="G4" s="477"/>
      <c r="H4" s="477"/>
      <c r="I4" s="518"/>
      <c r="J4" s="518"/>
    </row>
    <row r="5" spans="1:19" ht="12" customHeight="1" x14ac:dyDescent="0.3">
      <c r="A5" s="477"/>
      <c r="B5" s="477"/>
      <c r="C5" s="523"/>
      <c r="D5" s="485"/>
      <c r="E5" s="477"/>
      <c r="F5" s="487"/>
      <c r="G5" s="477"/>
      <c r="H5" s="477"/>
      <c r="I5" s="518"/>
      <c r="J5" s="518"/>
    </row>
    <row r="6" spans="1:19" ht="18" customHeight="1" x14ac:dyDescent="0.3">
      <c r="A6" s="477" t="s">
        <v>254</v>
      </c>
      <c r="B6" s="477"/>
      <c r="C6" s="523"/>
      <c r="D6" s="485"/>
      <c r="E6" s="477"/>
      <c r="F6" s="476">
        <v>414934.98</v>
      </c>
      <c r="G6" s="477"/>
      <c r="H6" s="477"/>
      <c r="I6" s="518"/>
      <c r="J6" s="518"/>
    </row>
    <row r="7" spans="1:19" ht="9.75" customHeight="1" x14ac:dyDescent="0.3">
      <c r="A7" s="483"/>
      <c r="B7" s="477"/>
      <c r="C7" s="532"/>
      <c r="D7" s="488"/>
      <c r="E7" s="477"/>
      <c r="F7" s="478"/>
      <c r="G7" s="477"/>
      <c r="H7" s="477"/>
      <c r="I7" s="518"/>
      <c r="J7" s="518"/>
    </row>
    <row r="8" spans="1:19" ht="3" customHeight="1" x14ac:dyDescent="0.3">
      <c r="A8" s="477"/>
      <c r="B8" s="477"/>
      <c r="C8" s="523"/>
      <c r="D8" s="477"/>
      <c r="E8" s="477"/>
      <c r="F8" s="476"/>
      <c r="G8" s="477"/>
      <c r="H8" s="477"/>
      <c r="I8" s="518"/>
      <c r="J8" s="518"/>
    </row>
    <row r="9" spans="1:19" ht="18" customHeight="1" x14ac:dyDescent="0.3">
      <c r="A9" s="477" t="s">
        <v>253</v>
      </c>
      <c r="B9" s="477"/>
      <c r="C9" s="523"/>
      <c r="D9" s="477"/>
      <c r="E9" s="523" t="s">
        <v>252</v>
      </c>
      <c r="F9" s="476">
        <f>(F4-F6)</f>
        <v>13677.030000000028</v>
      </c>
      <c r="G9" s="477"/>
      <c r="H9" s="477"/>
      <c r="I9" s="518"/>
      <c r="J9" s="518"/>
    </row>
    <row r="10" spans="1:19" ht="2.25" customHeight="1" x14ac:dyDescent="0.3">
      <c r="A10" s="477"/>
      <c r="B10" s="477"/>
      <c r="C10" s="523"/>
      <c r="D10" s="477"/>
      <c r="E10" s="477"/>
      <c r="F10" s="480"/>
      <c r="G10" s="477"/>
      <c r="H10" s="477"/>
      <c r="I10" s="518"/>
      <c r="J10" s="518"/>
    </row>
    <row r="11" spans="1:19" ht="12.75" customHeight="1" x14ac:dyDescent="0.3">
      <c r="A11" s="477"/>
      <c r="B11" s="477"/>
      <c r="C11" s="523"/>
      <c r="D11" s="477"/>
      <c r="E11" s="477"/>
      <c r="F11" s="480"/>
      <c r="G11" s="477"/>
      <c r="H11" s="477"/>
      <c r="I11" s="518"/>
      <c r="J11" s="518"/>
    </row>
    <row r="12" spans="1:19" ht="18" customHeight="1" x14ac:dyDescent="0.3">
      <c r="A12" s="477" t="s">
        <v>251</v>
      </c>
      <c r="B12" s="477"/>
      <c r="C12" s="523"/>
      <c r="D12" s="477"/>
      <c r="E12" s="477"/>
      <c r="F12" s="477"/>
      <c r="G12" s="477"/>
      <c r="H12" s="477"/>
      <c r="I12" s="518"/>
      <c r="J12" s="518"/>
    </row>
    <row r="13" spans="1:19" ht="18" customHeight="1" x14ac:dyDescent="0.3">
      <c r="A13" s="477" t="s">
        <v>250</v>
      </c>
      <c r="B13" s="477"/>
      <c r="C13" s="523"/>
      <c r="D13" s="477"/>
      <c r="E13" s="477"/>
      <c r="F13" s="477"/>
      <c r="G13" s="477"/>
      <c r="H13" s="477"/>
      <c r="I13" s="518"/>
      <c r="J13" s="518"/>
    </row>
    <row r="14" spans="1:19" ht="18" customHeight="1" x14ac:dyDescent="0.3">
      <c r="A14" s="477" t="s">
        <v>249</v>
      </c>
      <c r="B14" s="477"/>
      <c r="C14" s="525" t="s">
        <v>2</v>
      </c>
      <c r="D14" s="485">
        <v>0</v>
      </c>
      <c r="E14" s="477"/>
      <c r="F14" s="477"/>
      <c r="G14" s="477"/>
      <c r="H14" s="477"/>
      <c r="I14" s="518"/>
      <c r="J14" s="518"/>
    </row>
    <row r="15" spans="1:19" ht="3.75" customHeight="1" x14ac:dyDescent="0.3">
      <c r="A15" s="477"/>
      <c r="B15" s="477"/>
      <c r="C15" s="525"/>
      <c r="D15" s="477"/>
      <c r="E15" s="477"/>
      <c r="F15" s="477"/>
      <c r="G15" s="477"/>
      <c r="H15" s="477"/>
      <c r="I15" s="518"/>
      <c r="J15" s="518"/>
    </row>
    <row r="16" spans="1:19" ht="18" customHeight="1" x14ac:dyDescent="0.3">
      <c r="A16" s="477" t="s">
        <v>248</v>
      </c>
      <c r="B16" s="477"/>
      <c r="C16" s="525"/>
      <c r="D16" s="477"/>
      <c r="E16" s="477"/>
      <c r="F16" s="477"/>
      <c r="G16" s="477"/>
      <c r="H16" s="477"/>
      <c r="I16" s="518"/>
      <c r="J16" s="518"/>
    </row>
    <row r="17" spans="1:18" ht="18" customHeight="1" x14ac:dyDescent="0.3">
      <c r="A17" s="477" t="s">
        <v>247</v>
      </c>
      <c r="B17" s="477"/>
      <c r="C17" s="525" t="s">
        <v>238</v>
      </c>
      <c r="D17" s="485">
        <v>1546.76</v>
      </c>
      <c r="E17" s="531" t="s">
        <v>2</v>
      </c>
      <c r="F17" s="485"/>
      <c r="G17" s="477"/>
      <c r="H17" s="477"/>
      <c r="I17" s="518"/>
      <c r="J17" s="518"/>
    </row>
    <row r="18" spans="1:18" ht="3.75" customHeight="1" x14ac:dyDescent="0.3">
      <c r="A18" s="477"/>
      <c r="B18" s="477"/>
      <c r="C18" s="525" t="s">
        <v>2</v>
      </c>
      <c r="D18" s="529"/>
      <c r="E18" s="528"/>
      <c r="F18" s="485"/>
      <c r="G18" s="477"/>
      <c r="H18" s="477"/>
      <c r="I18" s="518"/>
      <c r="J18" s="518"/>
    </row>
    <row r="19" spans="1:18" ht="12.75" customHeight="1" x14ac:dyDescent="0.3">
      <c r="A19" s="477"/>
      <c r="B19" s="477"/>
      <c r="C19" s="525"/>
      <c r="D19" s="529"/>
      <c r="E19" s="528"/>
      <c r="F19" s="485"/>
      <c r="G19" s="477"/>
      <c r="H19" s="477"/>
      <c r="I19" s="518"/>
      <c r="J19" s="518"/>
    </row>
    <row r="20" spans="1:18" ht="18" customHeight="1" x14ac:dyDescent="0.3">
      <c r="A20" s="527" t="s">
        <v>246</v>
      </c>
      <c r="B20" s="527"/>
      <c r="C20" s="525"/>
      <c r="D20" s="529"/>
      <c r="E20" s="528"/>
      <c r="F20" s="485"/>
      <c r="G20" s="477"/>
      <c r="H20" s="477"/>
      <c r="I20" s="518"/>
      <c r="J20" s="518"/>
    </row>
    <row r="21" spans="1:18" ht="18" customHeight="1" x14ac:dyDescent="0.3">
      <c r="A21" s="527" t="s">
        <v>245</v>
      </c>
      <c r="B21" s="527"/>
      <c r="C21" s="525"/>
      <c r="D21" s="529"/>
      <c r="E21" s="528"/>
      <c r="F21" s="485"/>
      <c r="G21" s="477"/>
      <c r="H21" s="477"/>
      <c r="I21" s="518"/>
      <c r="J21" s="518"/>
    </row>
    <row r="22" spans="1:18" ht="18" customHeight="1" x14ac:dyDescent="0.3">
      <c r="A22" s="527" t="s">
        <v>244</v>
      </c>
      <c r="B22" s="527"/>
      <c r="C22" s="525"/>
      <c r="D22" s="485"/>
      <c r="E22" s="528"/>
      <c r="F22" s="485"/>
      <c r="G22" s="477"/>
      <c r="H22" s="477"/>
      <c r="I22" s="518"/>
      <c r="J22" s="518"/>
    </row>
    <row r="23" spans="1:18" ht="18" customHeight="1" x14ac:dyDescent="0.3">
      <c r="A23" s="527" t="s">
        <v>243</v>
      </c>
      <c r="B23" s="527"/>
      <c r="C23" s="525"/>
      <c r="D23" s="485">
        <v>47.04</v>
      </c>
      <c r="E23" s="528"/>
      <c r="F23" s="485"/>
      <c r="G23" s="477"/>
      <c r="H23" s="477"/>
      <c r="I23" s="518"/>
      <c r="J23" s="518"/>
    </row>
    <row r="24" spans="1:18" ht="18" customHeight="1" x14ac:dyDescent="0.3">
      <c r="A24" s="530" t="s">
        <v>242</v>
      </c>
      <c r="B24" s="527"/>
      <c r="C24" s="525"/>
      <c r="D24" s="485"/>
      <c r="E24" s="528"/>
      <c r="F24" s="485"/>
      <c r="G24" s="477"/>
      <c r="H24" s="477"/>
      <c r="I24" s="518"/>
      <c r="J24" s="518"/>
    </row>
    <row r="25" spans="1:18" ht="18" customHeight="1" x14ac:dyDescent="0.3">
      <c r="A25" s="527" t="s">
        <v>241</v>
      </c>
      <c r="B25" s="527"/>
      <c r="C25" s="525" t="s">
        <v>238</v>
      </c>
      <c r="D25" s="485">
        <v>240</v>
      </c>
      <c r="E25" s="528"/>
      <c r="F25" s="484"/>
      <c r="G25" s="477"/>
      <c r="H25" s="477"/>
      <c r="I25" s="518"/>
      <c r="J25" s="518"/>
    </row>
    <row r="26" spans="1:18" ht="18" customHeight="1" x14ac:dyDescent="0.3">
      <c r="A26" s="527" t="s">
        <v>240</v>
      </c>
      <c r="B26" s="526"/>
      <c r="C26" s="525"/>
      <c r="D26" s="529"/>
      <c r="E26" s="528"/>
      <c r="F26" s="485"/>
      <c r="G26" s="477"/>
      <c r="H26" s="477"/>
      <c r="I26" s="518"/>
      <c r="J26" s="518"/>
    </row>
    <row r="27" spans="1:18" ht="18" customHeight="1" thickBot="1" x14ac:dyDescent="0.35">
      <c r="A27" s="527" t="s">
        <v>239</v>
      </c>
      <c r="B27" s="526"/>
      <c r="C27" s="525" t="s">
        <v>238</v>
      </c>
      <c r="D27" s="491">
        <v>1.04</v>
      </c>
      <c r="E27" s="524" t="s">
        <v>205</v>
      </c>
      <c r="F27" s="485">
        <f>(D14+D17-D23+D25+D27)</f>
        <v>1740.76</v>
      </c>
      <c r="G27" s="487" t="s">
        <v>2</v>
      </c>
      <c r="H27" s="477"/>
      <c r="I27" s="518"/>
      <c r="J27" s="518"/>
    </row>
    <row r="28" spans="1:18" ht="1.5" customHeight="1" thickTop="1" x14ac:dyDescent="0.3">
      <c r="A28" s="477"/>
      <c r="B28" s="477"/>
      <c r="C28" s="523"/>
      <c r="D28" s="485"/>
      <c r="E28" s="477"/>
      <c r="F28" s="490"/>
      <c r="G28" s="477"/>
      <c r="H28" s="477"/>
      <c r="I28" s="518"/>
      <c r="J28" s="518"/>
    </row>
    <row r="29" spans="1:18" ht="3.75" customHeight="1" x14ac:dyDescent="0.3">
      <c r="A29" s="477"/>
      <c r="B29" s="477"/>
      <c r="C29" s="477"/>
      <c r="D29" s="485"/>
      <c r="E29" s="477"/>
      <c r="F29" s="485"/>
      <c r="G29" s="477"/>
      <c r="H29" s="477"/>
      <c r="I29" s="518"/>
      <c r="J29" s="518"/>
    </row>
    <row r="30" spans="1:18" ht="19.5" customHeight="1" thickBot="1" x14ac:dyDescent="0.35">
      <c r="A30" s="505" t="s">
        <v>237</v>
      </c>
      <c r="B30" s="519"/>
      <c r="C30" s="519"/>
      <c r="D30" s="519"/>
      <c r="E30" s="519" t="s">
        <v>236</v>
      </c>
      <c r="F30" s="504">
        <f>(F9-F27)</f>
        <v>11936.270000000028</v>
      </c>
      <c r="G30" s="477"/>
      <c r="H30" s="477"/>
      <c r="I30" s="518"/>
      <c r="J30" s="518"/>
    </row>
    <row r="31" spans="1:18" ht="12.75" customHeight="1" thickTop="1" x14ac:dyDescent="0.3">
      <c r="A31" s="522"/>
      <c r="B31" s="522"/>
      <c r="C31" s="522"/>
      <c r="D31" s="522"/>
      <c r="E31" s="522"/>
      <c r="F31" s="478"/>
      <c r="G31" s="521"/>
      <c r="H31" s="521"/>
      <c r="I31" s="520"/>
      <c r="J31" s="520"/>
      <c r="K31" s="41"/>
      <c r="L31" s="41"/>
      <c r="M31" s="41"/>
      <c r="N31" s="41"/>
      <c r="O31" s="41"/>
      <c r="P31" s="41"/>
      <c r="Q31" s="41"/>
      <c r="R31" s="41"/>
    </row>
    <row r="32" spans="1:18" ht="7.5" customHeight="1" x14ac:dyDescent="0.3">
      <c r="A32" s="480"/>
      <c r="B32" s="480"/>
      <c r="C32" s="480"/>
      <c r="D32" s="480"/>
      <c r="E32" s="480"/>
      <c r="F32" s="476"/>
      <c r="G32" s="477"/>
      <c r="H32" s="477"/>
      <c r="I32" s="518"/>
      <c r="J32" s="518"/>
    </row>
    <row r="33" spans="1:10" ht="18" customHeight="1" x14ac:dyDescent="0.3">
      <c r="A33" s="480" t="s">
        <v>235</v>
      </c>
      <c r="B33" s="480"/>
      <c r="C33" s="480"/>
      <c r="D33" s="480"/>
      <c r="E33" s="480"/>
      <c r="F33" s="476">
        <v>456754.68</v>
      </c>
      <c r="G33" s="477"/>
      <c r="H33" s="477"/>
      <c r="I33" s="518"/>
      <c r="J33" s="518"/>
    </row>
    <row r="34" spans="1:10" ht="3.75" customHeight="1" x14ac:dyDescent="0.3">
      <c r="A34" s="480"/>
      <c r="B34" s="480"/>
      <c r="C34" s="480"/>
      <c r="D34" s="480"/>
      <c r="E34" s="480"/>
      <c r="F34" s="476"/>
      <c r="G34" s="477"/>
      <c r="H34" s="477"/>
      <c r="I34" s="518"/>
      <c r="J34" s="518"/>
    </row>
    <row r="35" spans="1:10" ht="18" customHeight="1" x14ac:dyDescent="0.3">
      <c r="A35" s="480" t="s">
        <v>234</v>
      </c>
      <c r="B35" s="480"/>
      <c r="C35" s="480"/>
      <c r="D35" s="480"/>
      <c r="E35" s="480"/>
      <c r="F35" s="478">
        <v>468690.95</v>
      </c>
      <c r="G35" s="477"/>
      <c r="H35" s="477" t="s">
        <v>233</v>
      </c>
      <c r="I35" s="518"/>
      <c r="J35" s="518"/>
    </row>
    <row r="36" spans="1:10" ht="5.25" customHeight="1" x14ac:dyDescent="0.3">
      <c r="A36" s="480"/>
      <c r="B36" s="480"/>
      <c r="C36" s="480"/>
      <c r="D36" s="480"/>
      <c r="E36" s="480"/>
      <c r="F36" s="476"/>
      <c r="G36" s="477"/>
      <c r="H36" s="477"/>
      <c r="I36" s="518"/>
      <c r="J36" s="518"/>
    </row>
    <row r="37" spans="1:10" ht="19.5" customHeight="1" thickBot="1" x14ac:dyDescent="0.35">
      <c r="A37" s="474" t="s">
        <v>232</v>
      </c>
      <c r="B37" s="519"/>
      <c r="C37" s="519"/>
      <c r="D37" s="519"/>
      <c r="E37" s="474" t="s">
        <v>231</v>
      </c>
      <c r="F37" s="472">
        <f>(F35-F33)</f>
        <v>11936.270000000019</v>
      </c>
      <c r="G37" s="477"/>
      <c r="H37" s="477"/>
      <c r="I37" s="518"/>
      <c r="J37" s="518"/>
    </row>
    <row r="38" spans="1:10" ht="19.5" thickTop="1" x14ac:dyDescent="0.3">
      <c r="A38" s="477"/>
      <c r="B38" s="477"/>
      <c r="C38" s="477"/>
      <c r="D38" s="477"/>
      <c r="E38" s="477"/>
      <c r="F38" s="477"/>
      <c r="G38" s="477"/>
      <c r="H38" s="477"/>
      <c r="I38" s="518"/>
      <c r="J38" s="518"/>
    </row>
  </sheetData>
  <pageMargins left="0.59055118110236227" right="0" top="0.19685039370078741" bottom="0.19685039370078741" header="0.51181102362204722" footer="0.51181102362204722"/>
  <pageSetup paperSize="8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D7D4-F87C-4B46-AFF4-038AE5E3F1E9}">
  <dimension ref="A1:M29"/>
  <sheetViews>
    <sheetView tabSelected="1" workbookViewId="0">
      <selection activeCell="M16" sqref="M16"/>
    </sheetView>
  </sheetViews>
  <sheetFormatPr defaultRowHeight="15" x14ac:dyDescent="0.25"/>
  <cols>
    <col min="1" max="1" width="0.5703125" style="538" customWidth="1"/>
    <col min="2" max="2" width="77.140625" style="538" customWidth="1"/>
    <col min="3" max="3" width="0.85546875" style="538" customWidth="1"/>
    <col min="4" max="4" width="19.28515625" style="538" customWidth="1"/>
    <col min="5" max="5" width="12.42578125" style="538" customWidth="1"/>
    <col min="6" max="6" width="59" style="538" customWidth="1"/>
    <col min="7" max="7" width="5.42578125" style="538" customWidth="1"/>
    <col min="8" max="10" width="9.140625" style="538"/>
    <col min="11" max="11" width="0.7109375" style="538" customWidth="1"/>
    <col min="12" max="16384" width="9.140625" style="538"/>
  </cols>
  <sheetData>
    <row r="1" spans="2:13" ht="31.9" customHeight="1" x14ac:dyDescent="0.25"/>
    <row r="2" spans="2:13" ht="28.9" customHeight="1" x14ac:dyDescent="0.35">
      <c r="B2" s="597" t="s">
        <v>273</v>
      </c>
      <c r="C2" s="597"/>
      <c r="D2" s="597"/>
      <c r="E2" s="597"/>
      <c r="F2" s="597"/>
      <c r="G2" s="596" t="s">
        <v>2</v>
      </c>
      <c r="H2" s="597"/>
      <c r="I2" s="597"/>
      <c r="J2" s="596">
        <v>8</v>
      </c>
      <c r="K2" s="595"/>
      <c r="L2" s="595"/>
      <c r="M2" s="594"/>
    </row>
    <row r="3" spans="2:13" ht="7.5" customHeight="1" thickBot="1" x14ac:dyDescent="0.3"/>
    <row r="4" spans="2:13" ht="30" customHeight="1" x14ac:dyDescent="0.35">
      <c r="B4" s="593" t="s">
        <v>272</v>
      </c>
      <c r="C4" s="592"/>
      <c r="D4" s="592"/>
      <c r="E4" s="591"/>
      <c r="F4" s="548"/>
    </row>
    <row r="5" spans="2:13" ht="25.5" customHeight="1" x14ac:dyDescent="0.3">
      <c r="B5" s="590" t="s">
        <v>271</v>
      </c>
      <c r="C5" s="569"/>
      <c r="D5" s="568">
        <v>302067.75</v>
      </c>
      <c r="E5" s="567">
        <v>0.39419999999999999</v>
      </c>
      <c r="F5" s="544"/>
    </row>
    <row r="6" spans="2:13" ht="25.5" customHeight="1" x14ac:dyDescent="0.3">
      <c r="B6" s="588" t="s">
        <v>270</v>
      </c>
      <c r="C6" s="587"/>
      <c r="D6" s="589">
        <v>404720</v>
      </c>
      <c r="E6" s="571">
        <v>0.5282</v>
      </c>
      <c r="F6" s="544"/>
    </row>
    <row r="7" spans="2:13" ht="25.5" customHeight="1" x14ac:dyDescent="0.3">
      <c r="B7" s="588" t="s">
        <v>269</v>
      </c>
      <c r="C7" s="587"/>
      <c r="D7" s="589">
        <v>22962.45</v>
      </c>
      <c r="E7" s="571">
        <v>0.03</v>
      </c>
      <c r="F7" s="544"/>
      <c r="H7" s="551"/>
    </row>
    <row r="8" spans="2:13" ht="25.5" customHeight="1" x14ac:dyDescent="0.3">
      <c r="B8" s="588" t="s">
        <v>268</v>
      </c>
      <c r="C8" s="587"/>
      <c r="D8" s="572">
        <v>0</v>
      </c>
      <c r="E8" s="571">
        <v>0</v>
      </c>
      <c r="F8" s="544"/>
    </row>
    <row r="9" spans="2:13" ht="25.5" customHeight="1" x14ac:dyDescent="0.3">
      <c r="B9" s="586" t="s">
        <v>267</v>
      </c>
      <c r="C9" s="565"/>
      <c r="D9" s="585">
        <v>35807.19</v>
      </c>
      <c r="E9" s="563">
        <v>4.6699999999999998E-2</v>
      </c>
      <c r="F9" s="543"/>
    </row>
    <row r="10" spans="2:13" ht="1.5" customHeight="1" x14ac:dyDescent="0.3">
      <c r="B10" s="562"/>
      <c r="C10" s="561"/>
      <c r="D10" s="560"/>
      <c r="E10" s="559"/>
      <c r="F10" s="544"/>
    </row>
    <row r="11" spans="2:13" ht="25.5" customHeight="1" x14ac:dyDescent="0.3">
      <c r="B11" s="570" t="s">
        <v>266</v>
      </c>
      <c r="C11" s="569"/>
      <c r="D11" s="568">
        <f>(D5+D6+D7+D8+D9)</f>
        <v>765557.3899999999</v>
      </c>
      <c r="E11" s="567">
        <f>E5+E6+E7+E8+E9</f>
        <v>0.99909999999999999</v>
      </c>
      <c r="F11" s="544"/>
    </row>
    <row r="12" spans="2:13" ht="25.5" customHeight="1" x14ac:dyDescent="0.3">
      <c r="B12" s="566" t="s">
        <v>265</v>
      </c>
      <c r="C12" s="565"/>
      <c r="D12" s="564">
        <v>730.92</v>
      </c>
      <c r="E12" s="584">
        <v>8.9999999999999998E-4</v>
      </c>
      <c r="F12" s="544"/>
    </row>
    <row r="13" spans="2:13" ht="2.25" customHeight="1" x14ac:dyDescent="0.3">
      <c r="B13" s="562"/>
      <c r="C13" s="561"/>
      <c r="D13" s="560"/>
      <c r="E13" s="559">
        <f>SUM(E5:E11)</f>
        <v>1.9982</v>
      </c>
      <c r="F13" s="544"/>
    </row>
    <row r="14" spans="2:13" ht="25.5" customHeight="1" x14ac:dyDescent="0.35">
      <c r="B14" s="558" t="s">
        <v>264</v>
      </c>
      <c r="C14" s="557"/>
      <c r="D14" s="546">
        <f>(D11+D12)</f>
        <v>766288.30999999994</v>
      </c>
      <c r="E14" s="583">
        <v>1</v>
      </c>
      <c r="F14" s="543"/>
    </row>
    <row r="15" spans="2:13" ht="8.4499999999999993" customHeight="1" thickBot="1" x14ac:dyDescent="0.35">
      <c r="B15" s="582"/>
      <c r="C15" s="581"/>
      <c r="D15" s="580"/>
      <c r="E15" s="579"/>
      <c r="F15" s="543"/>
    </row>
    <row r="16" spans="2:13" ht="30" customHeight="1" x14ac:dyDescent="0.35">
      <c r="B16" s="578" t="s">
        <v>263</v>
      </c>
      <c r="C16" s="577"/>
      <c r="D16" s="577"/>
      <c r="E16" s="576"/>
      <c r="F16" s="543"/>
      <c r="G16" s="551"/>
    </row>
    <row r="17" spans="1:6" ht="27.75" customHeight="1" x14ac:dyDescent="0.3">
      <c r="A17" s="538" t="s">
        <v>262</v>
      </c>
      <c r="B17" s="570" t="s">
        <v>254</v>
      </c>
      <c r="C17" s="569"/>
      <c r="D17" s="575">
        <v>390175.17</v>
      </c>
      <c r="E17" s="567">
        <v>0.84899999999999998</v>
      </c>
      <c r="F17" s="543"/>
    </row>
    <row r="18" spans="1:6" ht="27.75" customHeight="1" x14ac:dyDescent="0.3">
      <c r="B18" s="574" t="s">
        <v>261</v>
      </c>
      <c r="C18" s="573"/>
      <c r="D18" s="572">
        <v>16217.46</v>
      </c>
      <c r="E18" s="571">
        <v>3.5299999999999998E-2</v>
      </c>
      <c r="F18" s="543"/>
    </row>
    <row r="19" spans="1:6" ht="27.75" customHeight="1" x14ac:dyDescent="0.3">
      <c r="B19" s="566" t="s">
        <v>260</v>
      </c>
      <c r="C19" s="565"/>
      <c r="D19" s="564">
        <v>35807.19</v>
      </c>
      <c r="E19" s="563">
        <v>7.7899999999999997E-2</v>
      </c>
      <c r="F19" s="543"/>
    </row>
    <row r="20" spans="1:6" ht="1.5" customHeight="1" x14ac:dyDescent="0.3">
      <c r="B20" s="562"/>
      <c r="C20" s="561"/>
      <c r="D20" s="560"/>
      <c r="E20" s="559">
        <v>0.04</v>
      </c>
      <c r="F20" s="543"/>
    </row>
    <row r="21" spans="1:6" ht="27.75" customHeight="1" x14ac:dyDescent="0.3">
      <c r="B21" s="570" t="s">
        <v>259</v>
      </c>
      <c r="C21" s="569"/>
      <c r="D21" s="568">
        <f>(D17+D18+D19)</f>
        <v>442199.82</v>
      </c>
      <c r="E21" s="567">
        <f>E17+E18+E19</f>
        <v>0.96219999999999994</v>
      </c>
      <c r="F21" s="543"/>
    </row>
    <row r="22" spans="1:6" ht="27.75" customHeight="1" x14ac:dyDescent="0.3">
      <c r="B22" s="566" t="s">
        <v>258</v>
      </c>
      <c r="C22" s="565"/>
      <c r="D22" s="564">
        <v>17388.41</v>
      </c>
      <c r="E22" s="563">
        <v>3.78E-2</v>
      </c>
      <c r="F22" s="543"/>
    </row>
    <row r="23" spans="1:6" ht="2.25" customHeight="1" x14ac:dyDescent="0.3">
      <c r="B23" s="562"/>
      <c r="C23" s="561"/>
      <c r="D23" s="560"/>
      <c r="E23" s="559">
        <v>0.04</v>
      </c>
      <c r="F23" s="543"/>
    </row>
    <row r="24" spans="1:6" ht="30" customHeight="1" x14ac:dyDescent="0.35">
      <c r="B24" s="558" t="s">
        <v>171</v>
      </c>
      <c r="C24" s="557"/>
      <c r="D24" s="546">
        <f>(D21+D22)</f>
        <v>459588.23</v>
      </c>
      <c r="E24" s="556">
        <f>E21+E22</f>
        <v>1</v>
      </c>
      <c r="F24" s="543"/>
    </row>
    <row r="25" spans="1:6" ht="1.5" customHeight="1" thickBot="1" x14ac:dyDescent="0.3">
      <c r="B25" s="542"/>
      <c r="C25" s="555"/>
      <c r="D25" s="554"/>
      <c r="E25" s="553"/>
      <c r="F25" s="552"/>
    </row>
    <row r="26" spans="1:6" ht="5.45" customHeight="1" x14ac:dyDescent="0.25">
      <c r="A26" s="543"/>
      <c r="B26" s="551"/>
      <c r="C26" s="551"/>
      <c r="D26" s="550"/>
      <c r="E26" s="549"/>
      <c r="F26" s="548"/>
    </row>
    <row r="27" spans="1:6" ht="31.15" customHeight="1" x14ac:dyDescent="0.35">
      <c r="A27" s="543"/>
      <c r="B27" s="547" t="s">
        <v>257</v>
      </c>
      <c r="C27" s="547"/>
      <c r="D27" s="546">
        <f>(D14-D24)</f>
        <v>306700.07999999996</v>
      </c>
      <c r="E27" s="545"/>
      <c r="F27" s="544"/>
    </row>
    <row r="28" spans="1:6" ht="1.5" customHeight="1" thickBot="1" x14ac:dyDescent="0.3">
      <c r="A28" s="543"/>
      <c r="B28" s="542"/>
      <c r="C28" s="539"/>
      <c r="D28" s="541"/>
      <c r="E28" s="540"/>
      <c r="F28" s="539"/>
    </row>
    <row r="29" spans="1:6" ht="8.25" customHeight="1" x14ac:dyDescent="0.25"/>
  </sheetData>
  <pageMargins left="0.39370078740157483" right="0" top="0.19685039370078741" bottom="0.74803149606299213" header="0.31496062992125984" footer="0.31496062992125984"/>
  <pageSetup paperSize="8" scale="95" orientation="landscape" r:id="rId1"/>
  <drawing r:id="rId2"/>
  <legacyDrawing r:id="rId3"/>
  <oleObjects>
    <mc:AlternateContent xmlns:mc="http://schemas.openxmlformats.org/markup-compatibility/2006">
      <mc:Choice Requires="x14">
        <oleObject progId="Excel.Chart.8" shapeId="5121" r:id="rId4">
          <objectPr defaultSize="0" autoPict="0" r:id="rId5">
            <anchor moveWithCells="1" sizeWithCells="1">
              <from>
                <xdr:col>5</xdr:col>
                <xdr:colOff>447675</xdr:colOff>
                <xdr:row>4</xdr:row>
                <xdr:rowOff>0</xdr:rowOff>
              </from>
              <to>
                <xdr:col>5</xdr:col>
                <xdr:colOff>3562350</xdr:colOff>
                <xdr:row>13</xdr:row>
                <xdr:rowOff>266700</xdr:rowOff>
              </to>
            </anchor>
          </objectPr>
        </oleObject>
      </mc:Choice>
      <mc:Fallback>
        <oleObject progId="Excel.Chart.8" shapeId="5121" r:id="rId4"/>
      </mc:Fallback>
    </mc:AlternateContent>
    <mc:AlternateContent xmlns:mc="http://schemas.openxmlformats.org/markup-compatibility/2006">
      <mc:Choice Requires="x14">
        <oleObject progId="Excel.Chart.8" shapeId="5122" r:id="rId6">
          <objectPr defaultSize="0" autoPict="0" r:id="rId7">
            <anchor moveWithCells="1" sizeWithCells="1">
              <from>
                <xdr:col>5</xdr:col>
                <xdr:colOff>466725</xdr:colOff>
                <xdr:row>15</xdr:row>
                <xdr:rowOff>276225</xdr:rowOff>
              </from>
              <to>
                <xdr:col>5</xdr:col>
                <xdr:colOff>3486150</xdr:colOff>
                <xdr:row>24</xdr:row>
                <xdr:rowOff>0</xdr:rowOff>
              </to>
            </anchor>
          </objectPr>
        </oleObject>
      </mc:Choice>
      <mc:Fallback>
        <oleObject progId="Excel.Chart.8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CONSUNTIVO 2019</vt:lpstr>
      <vt:lpstr>SITUAZIONE AMMINISTRATIVA</vt:lpstr>
      <vt:lpstr>SITUAZIONE PATRIIMONIALE</vt:lpstr>
      <vt:lpstr>CONTO ECONOMICO</vt:lpstr>
      <vt:lpstr>RIEPILOGO</vt:lpstr>
      <vt:lpstr>Foglio2</vt:lpstr>
      <vt:lpstr>Foglio3</vt:lpstr>
    </vt:vector>
  </TitlesOfParts>
  <Company>Ordine dei Medici di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 dei Medici di Como</dc:creator>
  <cp:lastModifiedBy>Mario Frigerio</cp:lastModifiedBy>
  <cp:lastPrinted>2020-06-08T14:27:59Z</cp:lastPrinted>
  <dcterms:created xsi:type="dcterms:W3CDTF">1999-12-01T10:26:22Z</dcterms:created>
  <dcterms:modified xsi:type="dcterms:W3CDTF">2021-05-19T08:27:44Z</dcterms:modified>
</cp:coreProperties>
</file>